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DSNET/Documentos/TiendaWeb/Containers y Lotes Completos/Lote Carteras Marca/"/>
    </mc:Choice>
  </mc:AlternateContent>
  <xr:revisionPtr revIDLastSave="0" documentId="13_ncr:1_{E1DF00B8-2C7C-6D49-A765-47673DA49CC4}" xr6:coauthVersionLast="36" xr6:coauthVersionMax="44" xr10:uidLastSave="{00000000-0000-0000-0000-000000000000}"/>
  <bookViews>
    <workbookView xWindow="0" yWindow="460" windowWidth="20740" windowHeight="11160" activeTab="1" xr2:uid="{00000000-000D-0000-FFFF-FFFF00000000}"/>
  </bookViews>
  <sheets>
    <sheet name="Summary" sheetId="3" r:id="rId1"/>
    <sheet name="Spring Summer" sheetId="1" r:id="rId2"/>
  </sheets>
  <definedNames>
    <definedName name="_xlnm._FilterDatabase" localSheetId="1" hidden="1">'Spring Summer'!$J$1:$J$116</definedName>
  </definedNames>
  <calcPr calcId="181029"/>
</workbook>
</file>

<file path=xl/calcChain.xml><?xml version="1.0" encoding="utf-8"?>
<calcChain xmlns="http://schemas.openxmlformats.org/spreadsheetml/2006/main">
  <c r="I19" i="3" l="1"/>
  <c r="I5" i="3"/>
  <c r="I96" i="1" l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<sst xmlns="http://schemas.openxmlformats.org/spreadsheetml/2006/main" count="464" uniqueCount="273">
  <si>
    <t>CATEGORY</t>
  </si>
  <si>
    <t>SEASON CODE</t>
  </si>
  <si>
    <t># OF PALLETS</t>
  </si>
  <si>
    <t>TOTAL ORIGINAL RETAIL</t>
  </si>
  <si>
    <t># OF UNITS</t>
  </si>
  <si>
    <t>HANDBAGS &amp; ACCESSORIES</t>
  </si>
  <si>
    <t>PRIMARILY SPRING AND SUMMER</t>
  </si>
  <si>
    <t>UPC</t>
  </si>
  <si>
    <t>ITEM DESCRIPTION</t>
  </si>
  <si>
    <t>ORIGINAL QTY</t>
  </si>
  <si>
    <t>ORIGINAL RETAIL</t>
  </si>
  <si>
    <t>COLOR</t>
  </si>
  <si>
    <t>85612168218</t>
  </si>
  <si>
    <t>GLASS BEADING P BASIC</t>
  </si>
  <si>
    <t>BLACK</t>
  </si>
  <si>
    <t>INC - LA REGALE</t>
  </si>
  <si>
    <t>190231182573</t>
  </si>
  <si>
    <t>COGNAC MULTI DIGITAL HOB</t>
  </si>
  <si>
    <t>GUESS/SIGNAL PRODUCTS INC</t>
  </si>
  <si>
    <t>77979566394</t>
  </si>
  <si>
    <t>VERONICA SPARKLE CLU BASIC</t>
  </si>
  <si>
    <t>SILVER</t>
  </si>
  <si>
    <t>INC-EDI/WESTPORT MUNDI</t>
  </si>
  <si>
    <t>689439081462</t>
  </si>
  <si>
    <t>JENAE SCREW STUD SAT BASIC</t>
  </si>
  <si>
    <t>MMG-INC-EDI/CGA DESIGNS</t>
  </si>
  <si>
    <t>726895588392</t>
  </si>
  <si>
    <t>VALLIEE SMALL SHLDR</t>
  </si>
  <si>
    <t>LT/PAS GRY</t>
  </si>
  <si>
    <t>636189511398</t>
  </si>
  <si>
    <t>HAZELL STUD SATCHEL BASIC</t>
  </si>
  <si>
    <t>CHARCOAL</t>
  </si>
  <si>
    <t>732995246568</t>
  </si>
  <si>
    <t>BOWAH A LINE SATCHEL</t>
  </si>
  <si>
    <t>689439081851</t>
  </si>
  <si>
    <t>ELLIAH WRAPPED BKPK</t>
  </si>
  <si>
    <t>636202554777</t>
  </si>
  <si>
    <t>MARAA GEMSTONE BOW C BASIC</t>
  </si>
  <si>
    <t>732995268034</t>
  </si>
  <si>
    <t>HAZELL SATCHEL</t>
  </si>
  <si>
    <t>DARK BLUE</t>
  </si>
  <si>
    <t>190231255659</t>
  </si>
  <si>
    <t>VARSITY POP BACKPACK</t>
  </si>
  <si>
    <t>LT/PASPINK</t>
  </si>
  <si>
    <t>636189848654</t>
  </si>
  <si>
    <t>ELLIAH WRAP CARRYALL BASIC</t>
  </si>
  <si>
    <t>732995269482</t>
  </si>
  <si>
    <t>STRAW PLAID TOTE</t>
  </si>
  <si>
    <t>BROWN</t>
  </si>
  <si>
    <t>GIANI BERNINI-EDI/CARRYLAND CO INC</t>
  </si>
  <si>
    <t>747542244553</t>
  </si>
  <si>
    <t>NAPPA NS XBODY</t>
  </si>
  <si>
    <t>MED BROWN</t>
  </si>
  <si>
    <t>689439141838</t>
  </si>
  <si>
    <t>WILLOWW STR CLRBK TO BASIC</t>
  </si>
  <si>
    <t>LT BEIGE</t>
  </si>
  <si>
    <t>INC-EDI/STRAW STUDIO</t>
  </si>
  <si>
    <t>732994883672</t>
  </si>
  <si>
    <t>STRAW MULTI CIRCLES</t>
  </si>
  <si>
    <t>MED BEIGE</t>
  </si>
  <si>
    <t>732994883665</t>
  </si>
  <si>
    <t>732995379440</t>
  </si>
  <si>
    <t>TRIPPII CHAIN TOTE</t>
  </si>
  <si>
    <t>706254714617</t>
  </si>
  <si>
    <t>ELLIAH EW SHOULDR XB BASIC</t>
  </si>
  <si>
    <t>636202571262</t>
  </si>
  <si>
    <t>GLAM SNAKE WOC BASIC</t>
  </si>
  <si>
    <t>YELLOW</t>
  </si>
  <si>
    <t>732995234015</t>
  </si>
  <si>
    <t>SOLID CROC NS XBODY</t>
  </si>
  <si>
    <t>190231240945</t>
  </si>
  <si>
    <t>KAMRYN WALLET ON A STRIN</t>
  </si>
  <si>
    <t>MED PINK</t>
  </si>
  <si>
    <t>706254715621</t>
  </si>
  <si>
    <t>LUCI2 CSY ENVELOP CL BASIC</t>
  </si>
  <si>
    <t>DARK GRAY</t>
  </si>
  <si>
    <t>732996152516</t>
  </si>
  <si>
    <t>ALISA NYLON MET XBOD</t>
  </si>
  <si>
    <t>747542244218</t>
  </si>
  <si>
    <t>SAFFIANO DOME REPLEN BASIC</t>
  </si>
  <si>
    <t>747542234257</t>
  </si>
  <si>
    <t>747542242450</t>
  </si>
  <si>
    <t>SAFFIANO DOME SATCHE</t>
  </si>
  <si>
    <t>732995379105</t>
  </si>
  <si>
    <t>HAZELL MINI BACKPACK</t>
  </si>
  <si>
    <t>WHITE</t>
  </si>
  <si>
    <t>732995295788</t>
  </si>
  <si>
    <t>NADIA CELESTIAL CLUT</t>
  </si>
  <si>
    <t>NAVY</t>
  </si>
  <si>
    <t>732995295795</t>
  </si>
  <si>
    <t>GOLD</t>
  </si>
  <si>
    <t>732996278537</t>
  </si>
  <si>
    <t>CLRBLK BS XBODY ORG</t>
  </si>
  <si>
    <t>RED</t>
  </si>
  <si>
    <t>77979625817</t>
  </si>
  <si>
    <t>RANNDI RAINBOW</t>
  </si>
  <si>
    <t>DARK PINK</t>
  </si>
  <si>
    <t>732995212884</t>
  </si>
  <si>
    <t>SYDNEEY SPARKLE MINA</t>
  </si>
  <si>
    <t>732995295818</t>
  </si>
  <si>
    <t>ZELIS CLUTCH</t>
  </si>
  <si>
    <t>732995209327</t>
  </si>
  <si>
    <t>NICHOLE LUCITE CLUTC</t>
  </si>
  <si>
    <t>BEIGEKHAKI</t>
  </si>
  <si>
    <t>732995209310</t>
  </si>
  <si>
    <t>732995295801</t>
  </si>
  <si>
    <t>ATHENA EVIL EYE CLUT</t>
  </si>
  <si>
    <t>732995209303</t>
  </si>
  <si>
    <t>GUL CORK CLUTCH</t>
  </si>
  <si>
    <t>732994883757</t>
  </si>
  <si>
    <t>STRAW PICNIC XBODY</t>
  </si>
  <si>
    <t>732994883733</t>
  </si>
  <si>
    <t>STRAW CIRCLE TOTE</t>
  </si>
  <si>
    <t>732996274720</t>
  </si>
  <si>
    <t>MELANIA CIRCLE TOTE</t>
  </si>
  <si>
    <t>MEDIUM RED</t>
  </si>
  <si>
    <t>732994883740</t>
  </si>
  <si>
    <t>190231041573</t>
  </si>
  <si>
    <t>KAMRYN SLG LARGE ZIPARN COGNAC</t>
  </si>
  <si>
    <t>TAUPE</t>
  </si>
  <si>
    <t>732994072021</t>
  </si>
  <si>
    <t>BLOCK SIG MULTI WOS</t>
  </si>
  <si>
    <t>DARK BROWN</t>
  </si>
  <si>
    <t>GB SLGS-EDI/MUNDI WESTPORT</t>
  </si>
  <si>
    <t>732995207620</t>
  </si>
  <si>
    <t>CAROLYN STRAW CLUTCH</t>
  </si>
  <si>
    <t>636189525043</t>
  </si>
  <si>
    <t>DASHER</t>
  </si>
  <si>
    <t>GIANI BERNINI-EDI/MUNDI WESTPORT</t>
  </si>
  <si>
    <t>732995113426</t>
  </si>
  <si>
    <t>BLOCK SIG DASHER</t>
  </si>
  <si>
    <t>732995113327</t>
  </si>
  <si>
    <t>STRAW CAMERA BAG</t>
  </si>
  <si>
    <t>747542232413</t>
  </si>
  <si>
    <t>BLAC SAFFIANO SM NS XBODY</t>
  </si>
  <si>
    <t>636193098946</t>
  </si>
  <si>
    <t>BLAKKE TRI FOLD WALL BASIC</t>
  </si>
  <si>
    <t>77979433917</t>
  </si>
  <si>
    <t>CHAM LEESIE BOW CLUTCH BASIC</t>
  </si>
  <si>
    <t>732995207651</t>
  </si>
  <si>
    <t>CAROLYN BLACK/BLUE M</t>
  </si>
  <si>
    <t>732996274751</t>
  </si>
  <si>
    <t>BEADED CROSSBODY</t>
  </si>
  <si>
    <t>NATURAL</t>
  </si>
  <si>
    <t>636202635711</t>
  </si>
  <si>
    <t>MISHEL VELVET BR CLU BASIC</t>
  </si>
  <si>
    <t>732995379778</t>
  </si>
  <si>
    <t>ALISA NYLON BELT BAG</t>
  </si>
  <si>
    <t>732995250886</t>
  </si>
  <si>
    <t>WALLET ON A CHAIN</t>
  </si>
  <si>
    <t>732996229157</t>
  </si>
  <si>
    <t>HETHER CHERRY MES</t>
  </si>
  <si>
    <t>BRGHT PINK</t>
  </si>
  <si>
    <t>77979497834</t>
  </si>
  <si>
    <t>KELSIE XCROSS SATIN BASIC</t>
  </si>
  <si>
    <t>760439003569</t>
  </si>
  <si>
    <t>WOOL FELT BOW CLOCHE</t>
  </si>
  <si>
    <t>MED PURPLE</t>
  </si>
  <si>
    <t>INC/COLLECTION XIIX LTD</t>
  </si>
  <si>
    <t>190231190370</t>
  </si>
  <si>
    <t>LAURI SLG SLIM CLUTCH</t>
  </si>
  <si>
    <t>190231190301</t>
  </si>
  <si>
    <t>732995113341</t>
  </si>
  <si>
    <t>STRAW SOFTY FRMD IND</t>
  </si>
  <si>
    <t>732994451703</t>
  </si>
  <si>
    <t>PATENT FRAMED INDEX</t>
  </si>
  <si>
    <t>732995208221</t>
  </si>
  <si>
    <t>DEMIR MESH BELT BAG</t>
  </si>
  <si>
    <t>732995208214</t>
  </si>
  <si>
    <t>77979284366</t>
  </si>
  <si>
    <t>BLOCK SIG WRISTLET BASIC</t>
  </si>
  <si>
    <t>77979434204</t>
  </si>
  <si>
    <t>SILV PRUDENCE MESH BASIC</t>
  </si>
  <si>
    <t>77979434198</t>
  </si>
  <si>
    <t>BLAC PRUDENCE MESH BASIC</t>
  </si>
  <si>
    <t>760439180758</t>
  </si>
  <si>
    <t>TWEEDED COLORBLOCK PANAM</t>
  </si>
  <si>
    <t>760439003897</t>
  </si>
  <si>
    <t>CABLE KNIT PACKABLE BASE</t>
  </si>
  <si>
    <t>760439381520</t>
  </si>
  <si>
    <t>RAINBOW RIBBON PLASTIC V</t>
  </si>
  <si>
    <t>LT/PASBLUE</t>
  </si>
  <si>
    <t>732995113419</t>
  </si>
  <si>
    <t>BLOCK SIG WRISTLET</t>
  </si>
  <si>
    <t>760439003996</t>
  </si>
  <si>
    <t>CUT AND SEWN TWEEDED BER</t>
  </si>
  <si>
    <t>760439003606</t>
  </si>
  <si>
    <t>HATCHWEAVE PACKABLE CLOC</t>
  </si>
  <si>
    <t>DARK BEIGE</t>
  </si>
  <si>
    <t>760439003590</t>
  </si>
  <si>
    <t>732995243215</t>
  </si>
  <si>
    <t>MOLYY PARTY POUCH</t>
  </si>
  <si>
    <t>706254808699</t>
  </si>
  <si>
    <t>PENNYY FLT MSH COIN BASIC</t>
  </si>
  <si>
    <t>760439273177</t>
  </si>
  <si>
    <t>STRIPE/LACEY PANAMA</t>
  </si>
  <si>
    <t>711372771183</t>
  </si>
  <si>
    <t>RIVERTON MINI XB BASIC</t>
  </si>
  <si>
    <t>MMG-INC-EDI/VZI INVESTMENT</t>
  </si>
  <si>
    <t>689439455492</t>
  </si>
  <si>
    <t>MOLYY PARTY POUCH BASIC</t>
  </si>
  <si>
    <t>732996500010</t>
  </si>
  <si>
    <t>732994883627</t>
  </si>
  <si>
    <t>METALLIC STRIPE XB</t>
  </si>
  <si>
    <t>732994883658</t>
  </si>
  <si>
    <t>VACAY XB</t>
  </si>
  <si>
    <t>732994883634</t>
  </si>
  <si>
    <t>TROPICAL XB</t>
  </si>
  <si>
    <t>77979479762</t>
  </si>
  <si>
    <t>CAROLYN GLITTER BASIC</t>
  </si>
  <si>
    <t>77979428760</t>
  </si>
  <si>
    <t>SILV CAROLYN GLITTER BASIC</t>
  </si>
  <si>
    <t>77979428777</t>
  </si>
  <si>
    <t>GOLD CAROLYN GLITTER BASIC</t>
  </si>
  <si>
    <t>760439180833</t>
  </si>
  <si>
    <t>ROLL UP VISOR WITH BOW</t>
  </si>
  <si>
    <t>732995285093</t>
  </si>
  <si>
    <t>HAZELL STUD CARDCASE</t>
  </si>
  <si>
    <t>706254810111</t>
  </si>
  <si>
    <t>SARRITA BOX CLUTCH BASIC</t>
  </si>
  <si>
    <t>190231211518</t>
  </si>
  <si>
    <t>URBAN CHIC MINI CROSSBOD</t>
  </si>
  <si>
    <t>732996274683</t>
  </si>
  <si>
    <t>STRAW NECKLACKE BAG</t>
  </si>
  <si>
    <t>732996513591</t>
  </si>
  <si>
    <t>TORTOISE CLUTCH</t>
  </si>
  <si>
    <t>LT/PAS BWN</t>
  </si>
  <si>
    <t>732996233888</t>
  </si>
  <si>
    <t>ALEA GEOMETRIC CLUTC</t>
  </si>
  <si>
    <t>732996257693</t>
  </si>
  <si>
    <t>VAILEE DOUBLE ZIP XB</t>
  </si>
  <si>
    <t>843447107297</t>
  </si>
  <si>
    <t>TRISTA 3 PCS TOTE BASIC</t>
  </si>
  <si>
    <t>NYAM LLC</t>
  </si>
  <si>
    <t>732996230818</t>
  </si>
  <si>
    <t>SILVER CELESTE CLUTC</t>
  </si>
  <si>
    <t>732996233871</t>
  </si>
  <si>
    <t>INCI MARBLE BOX</t>
  </si>
  <si>
    <t>190231249344</t>
  </si>
  <si>
    <t>KAMRYN SLG LARGE ZIP ARO</t>
  </si>
  <si>
    <t>732996230825</t>
  </si>
  <si>
    <t>TINA SATIN CLUTCH</t>
  </si>
  <si>
    <t>732996499963</t>
  </si>
  <si>
    <t>AVERRY TUNNEL XBDY</t>
  </si>
  <si>
    <t>732996513706</t>
  </si>
  <si>
    <t>LUCI2 ENVELOPE CLUTC</t>
  </si>
  <si>
    <t>760439272965</t>
  </si>
  <si>
    <t>TWISTED STRAW W/ROPE AND</t>
  </si>
  <si>
    <t>77979255441</t>
  </si>
  <si>
    <t>TAN GABRIELLA MTLC SPRKL</t>
  </si>
  <si>
    <t>STYLE &amp; CO-EDI/WESTPORT-MUNDI</t>
  </si>
  <si>
    <t>760439003583</t>
  </si>
  <si>
    <t>HEAVY BOUCLE PACKABLE WI</t>
  </si>
  <si>
    <t>760439004009</t>
  </si>
  <si>
    <t>760439273283</t>
  </si>
  <si>
    <t>PACKABLE BASEBALL UPDATE</t>
  </si>
  <si>
    <t>YOUR SPECIAL PRICE</t>
  </si>
  <si>
    <t>AVG. UNIT PRICE</t>
  </si>
  <si>
    <t>CATEGORIA</t>
  </si>
  <si>
    <t>TEMPORADA</t>
  </si>
  <si>
    <t>CONDICION</t>
  </si>
  <si>
    <t>SHELF PULLS</t>
  </si>
  <si>
    <t># DE PALLETS</t>
  </si>
  <si>
    <t>PRECIO PUBLICO</t>
  </si>
  <si>
    <t># UNIDADES</t>
  </si>
  <si>
    <t>SU PRECIO ESPECIAL</t>
  </si>
  <si>
    <t xml:space="preserve">PRECIO VTA PROMEDIO </t>
  </si>
  <si>
    <t>RECOLECCION DE ESTANTERIA</t>
  </si>
  <si>
    <t>BRAND</t>
  </si>
  <si>
    <t>PHOTO</t>
  </si>
  <si>
    <t>CARTERAS Y ACCESORIOS</t>
  </si>
  <si>
    <t>CONDITION</t>
  </si>
  <si>
    <t>PRIMAVERA VERANO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</si>
</sst>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[Red]\(&quot;$&quot;#,##0.00\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ova"/>
      <family val="2"/>
    </font>
    <font>
      <b/>
      <sz val="9"/>
      <color theme="1"/>
      <name val="Arial Nova"/>
      <family val="2"/>
    </font>
    <font>
      <b/>
      <sz val="10"/>
      <color theme="1"/>
      <name val="Arial Nova"/>
      <family val="2"/>
    </font>
    <font>
      <sz val="9"/>
      <color theme="1"/>
      <name val="Arial Nova"/>
      <family val="2"/>
    </font>
    <font>
      <u/>
      <sz val="9"/>
      <color rgb="FF0000FF"/>
      <name val="Arial Nova"/>
      <family val="2"/>
    </font>
    <font>
      <sz val="12"/>
      <color theme="1"/>
      <name val="Calibri"/>
      <family val="2"/>
      <scheme val="minor"/>
    </font>
    <font>
      <b/>
      <sz val="12"/>
      <color theme="1"/>
      <name val="Arial Nova"/>
      <family val="2"/>
    </font>
    <font>
      <sz val="12"/>
      <color theme="1"/>
      <name val="Arial Nov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18" fillId="0" borderId="0" xfId="0" applyFont="1" applyBorder="1"/>
    <xf numFmtId="0" fontId="18" fillId="0" borderId="0" xfId="0" applyFont="1"/>
    <xf numFmtId="1" fontId="20" fillId="0" borderId="13" xfId="0" applyNumberFormat="1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164" fontId="18" fillId="0" borderId="0" xfId="0" applyNumberFormat="1" applyFont="1"/>
    <xf numFmtId="1" fontId="21" fillId="0" borderId="0" xfId="0" applyNumberFormat="1" applyFont="1" applyBorder="1" applyAlignment="1">
      <alignment wrapText="1"/>
    </xf>
    <xf numFmtId="0" fontId="21" fillId="0" borderId="0" xfId="0" applyFont="1" applyBorder="1" applyAlignment="1">
      <alignment wrapText="1"/>
    </xf>
    <xf numFmtId="1" fontId="21" fillId="0" borderId="0" xfId="0" applyNumberFormat="1" applyFont="1" applyBorder="1" applyAlignment="1">
      <alignment horizontal="center" wrapText="1"/>
    </xf>
    <xf numFmtId="164" fontId="21" fillId="0" borderId="0" xfId="0" applyNumberFormat="1" applyFont="1" applyBorder="1" applyAlignment="1">
      <alignment wrapText="1"/>
    </xf>
    <xf numFmtId="164" fontId="21" fillId="0" borderId="0" xfId="0" applyNumberFormat="1" applyFont="1" applyAlignment="1">
      <alignment wrapText="1"/>
    </xf>
    <xf numFmtId="0" fontId="21" fillId="0" borderId="0" xfId="0" applyFont="1" applyAlignment="1">
      <alignment horizontal="center" wrapText="1"/>
    </xf>
    <xf numFmtId="164" fontId="21" fillId="0" borderId="0" xfId="0" applyNumberFormat="1" applyFont="1" applyAlignment="1">
      <alignment horizontal="center" wrapText="1"/>
    </xf>
    <xf numFmtId="164" fontId="20" fillId="0" borderId="13" xfId="0" applyNumberFormat="1" applyFont="1" applyBorder="1" applyAlignment="1">
      <alignment horizontal="center" wrapText="1"/>
    </xf>
    <xf numFmtId="0" fontId="19" fillId="34" borderId="10" xfId="0" applyFont="1" applyFill="1" applyBorder="1" applyAlignment="1">
      <alignment horizontal="center" vertical="center" wrapText="1"/>
    </xf>
    <xf numFmtId="164" fontId="20" fillId="35" borderId="13" xfId="0" applyNumberFormat="1" applyFont="1" applyFill="1" applyBorder="1" applyAlignment="1">
      <alignment horizontal="center" wrapText="1"/>
    </xf>
    <xf numFmtId="0" fontId="19" fillId="33" borderId="15" xfId="0" applyFont="1" applyFill="1" applyBorder="1" applyAlignment="1">
      <alignment horizontal="center" vertical="center" wrapText="1"/>
    </xf>
    <xf numFmtId="49" fontId="21" fillId="0" borderId="15" xfId="0" applyNumberFormat="1" applyFont="1" applyBorder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1" fontId="21" fillId="0" borderId="15" xfId="0" applyNumberFormat="1" applyFont="1" applyBorder="1" applyAlignment="1">
      <alignment horizontal="center" wrapText="1"/>
    </xf>
    <xf numFmtId="164" fontId="21" fillId="0" borderId="15" xfId="0" applyNumberFormat="1" applyFont="1" applyBorder="1" applyAlignment="1">
      <alignment horizontal="center" wrapText="1"/>
    </xf>
    <xf numFmtId="0" fontId="22" fillId="0" borderId="15" xfId="0" applyFont="1" applyBorder="1" applyAlignment="1">
      <alignment horizontal="center" wrapText="1"/>
    </xf>
    <xf numFmtId="0" fontId="19" fillId="34" borderId="16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wrapText="1"/>
    </xf>
    <xf numFmtId="2" fontId="21" fillId="0" borderId="0" xfId="0" applyNumberFormat="1" applyFont="1" applyBorder="1" applyAlignment="1">
      <alignment horizontal="center" wrapText="1"/>
    </xf>
    <xf numFmtId="0" fontId="23" fillId="0" borderId="0" xfId="0" applyFont="1"/>
    <xf numFmtId="0" fontId="24" fillId="34" borderId="16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11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wrapText="1"/>
    </xf>
    <xf numFmtId="1" fontId="25" fillId="0" borderId="13" xfId="0" applyNumberFormat="1" applyFont="1" applyBorder="1" applyAlignment="1">
      <alignment horizontal="center" wrapText="1"/>
    </xf>
    <xf numFmtId="164" fontId="25" fillId="0" borderId="13" xfId="0" applyNumberFormat="1" applyFont="1" applyBorder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164" fontId="25" fillId="35" borderId="13" xfId="0" applyNumberFormat="1" applyFont="1" applyFill="1" applyBorder="1" applyAlignment="1">
      <alignment horizontal="center" wrapText="1"/>
    </xf>
    <xf numFmtId="164" fontId="25" fillId="35" borderId="14" xfId="0" applyNumberFormat="1" applyFont="1" applyFill="1" applyBorder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0ACCD-6ECD-4FB5-AB39-5F97E69667F6}">
  <dimension ref="B3:I19"/>
  <sheetViews>
    <sheetView showGridLines="0" topLeftCell="A24" workbookViewId="0">
      <selection activeCell="D22" sqref="D22"/>
    </sheetView>
  </sheetViews>
  <sheetFormatPr baseColWidth="10" defaultColWidth="9.1640625" defaultRowHeight="16"/>
  <cols>
    <col min="1" max="1" width="9.1640625" style="25"/>
    <col min="2" max="2" width="18" style="25" customWidth="1"/>
    <col min="3" max="3" width="19.6640625" style="25" customWidth="1"/>
    <col min="4" max="4" width="17.6640625" style="25" customWidth="1"/>
    <col min="5" max="5" width="14.33203125" style="25" customWidth="1"/>
    <col min="6" max="7" width="13.1640625" style="25" customWidth="1"/>
    <col min="8" max="8" width="13.6640625" style="25" customWidth="1"/>
    <col min="9" max="9" width="16.1640625" style="25" customWidth="1"/>
    <col min="10" max="16384" width="9.1640625" style="25"/>
  </cols>
  <sheetData>
    <row r="3" spans="2:9" ht="17" thickBot="1"/>
    <row r="4" spans="2:9" ht="51">
      <c r="B4" s="26" t="s">
        <v>0</v>
      </c>
      <c r="C4" s="27" t="s">
        <v>1</v>
      </c>
      <c r="D4" s="27" t="s">
        <v>271</v>
      </c>
      <c r="E4" s="27" t="s">
        <v>2</v>
      </c>
      <c r="F4" s="27" t="s">
        <v>3</v>
      </c>
      <c r="G4" s="27" t="s">
        <v>4</v>
      </c>
      <c r="H4" s="27" t="s">
        <v>256</v>
      </c>
      <c r="I4" s="28" t="s">
        <v>257</v>
      </c>
    </row>
    <row r="5" spans="2:9" ht="36" customHeight="1" thickBot="1">
      <c r="B5" s="29" t="s">
        <v>5</v>
      </c>
      <c r="C5" s="30" t="s">
        <v>6</v>
      </c>
      <c r="D5" s="30" t="s">
        <v>261</v>
      </c>
      <c r="E5" s="30">
        <v>1</v>
      </c>
      <c r="F5" s="31">
        <v>9742.19</v>
      </c>
      <c r="G5" s="32">
        <v>148</v>
      </c>
      <c r="H5" s="33">
        <v>1685</v>
      </c>
      <c r="I5" s="34">
        <f>H5/G5</f>
        <v>11.385135135135135</v>
      </c>
    </row>
    <row r="17" spans="2:9" ht="17" thickBot="1"/>
    <row r="18" spans="2:9" ht="34">
      <c r="B18" s="26" t="s">
        <v>258</v>
      </c>
      <c r="C18" s="27" t="s">
        <v>259</v>
      </c>
      <c r="D18" s="27" t="s">
        <v>260</v>
      </c>
      <c r="E18" s="27" t="s">
        <v>262</v>
      </c>
      <c r="F18" s="27" t="s">
        <v>263</v>
      </c>
      <c r="G18" s="27" t="s">
        <v>264</v>
      </c>
      <c r="H18" s="27" t="s">
        <v>265</v>
      </c>
      <c r="I18" s="28" t="s">
        <v>266</v>
      </c>
    </row>
    <row r="19" spans="2:9" ht="35" thickBot="1">
      <c r="B19" s="29" t="s">
        <v>270</v>
      </c>
      <c r="C19" s="30" t="s">
        <v>272</v>
      </c>
      <c r="D19" s="30" t="s">
        <v>267</v>
      </c>
      <c r="E19" s="30">
        <v>1</v>
      </c>
      <c r="F19" s="31">
        <v>9742.19</v>
      </c>
      <c r="G19" s="32">
        <v>148</v>
      </c>
      <c r="H19" s="33">
        <v>1685</v>
      </c>
      <c r="I19" s="34">
        <f>H19/G19</f>
        <v>11.385135135135135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14"/>
  <sheetViews>
    <sheetView showGridLines="0" tabSelected="1" zoomScaleNormal="100" workbookViewId="0">
      <selection activeCell="K10" sqref="K10"/>
    </sheetView>
  </sheetViews>
  <sheetFormatPr baseColWidth="10" defaultColWidth="9.1640625" defaultRowHeight="14"/>
  <cols>
    <col min="1" max="1" width="9.1640625" style="2"/>
    <col min="2" max="2" width="14.33203125" style="2" customWidth="1"/>
    <col min="3" max="3" width="22.83203125" style="2" customWidth="1"/>
    <col min="4" max="4" width="15" style="2" customWidth="1"/>
    <col min="5" max="5" width="15.83203125" style="2" customWidth="1"/>
    <col min="6" max="7" width="11.5" style="2" customWidth="1"/>
    <col min="8" max="8" width="10.33203125" style="2" customWidth="1"/>
    <col min="9" max="10" width="14.83203125" style="2" customWidth="1"/>
    <col min="11" max="11" width="12" style="2" customWidth="1"/>
    <col min="12" max="12" width="15.6640625" style="2" customWidth="1"/>
    <col min="13" max="13" width="35.1640625" style="2" customWidth="1"/>
    <col min="14" max="14" width="23.5" style="2" customWidth="1"/>
    <col min="15" max="15" width="23.33203125" style="2" customWidth="1"/>
    <col min="16" max="16" width="24.5" style="2" customWidth="1"/>
    <col min="17" max="17" width="12.1640625" style="2" customWidth="1"/>
    <col min="18" max="18" width="34.5" style="2" bestFit="1" customWidth="1"/>
    <col min="19" max="19" width="64.33203125" style="2" customWidth="1"/>
    <col min="20" max="16384" width="9.1640625" style="2"/>
  </cols>
  <sheetData>
    <row r="1" spans="2:15" s="1" customFormat="1" ht="15" thickBot="1"/>
    <row r="2" spans="2:15" ht="39">
      <c r="B2" s="22" t="s">
        <v>0</v>
      </c>
      <c r="C2" s="14" t="s">
        <v>1</v>
      </c>
      <c r="D2" s="14" t="s">
        <v>271</v>
      </c>
      <c r="E2" s="14" t="s">
        <v>2</v>
      </c>
      <c r="F2" s="14" t="s">
        <v>3</v>
      </c>
      <c r="G2" s="14" t="s">
        <v>4</v>
      </c>
      <c r="H2" s="14" t="s">
        <v>256</v>
      </c>
    </row>
    <row r="3" spans="2:15" ht="29" thickBot="1">
      <c r="B3" s="23" t="s">
        <v>5</v>
      </c>
      <c r="C3" s="3" t="s">
        <v>6</v>
      </c>
      <c r="D3" s="3" t="s">
        <v>261</v>
      </c>
      <c r="E3" s="3">
        <v>1</v>
      </c>
      <c r="F3" s="13">
        <v>9742.19</v>
      </c>
      <c r="G3" s="4">
        <v>148</v>
      </c>
      <c r="H3" s="15">
        <v>3885</v>
      </c>
      <c r="J3" s="5"/>
    </row>
    <row r="4" spans="2:15">
      <c r="B4" s="7"/>
      <c r="C4" s="6"/>
      <c r="D4" s="6"/>
      <c r="E4" s="7"/>
      <c r="F4" s="6"/>
      <c r="G4" s="8"/>
      <c r="H4" s="8"/>
      <c r="I4" s="7"/>
      <c r="K4" s="9"/>
      <c r="L4" s="10"/>
      <c r="M4" s="11"/>
      <c r="N4" s="12"/>
      <c r="O4" s="10"/>
    </row>
    <row r="5" spans="2:15">
      <c r="B5" s="24"/>
      <c r="C5" s="7"/>
      <c r="D5" s="9"/>
      <c r="E5" s="9"/>
      <c r="F5" s="9"/>
      <c r="G5" s="1"/>
      <c r="H5" s="1"/>
      <c r="I5" s="1"/>
      <c r="J5" s="1"/>
      <c r="K5" s="1"/>
      <c r="L5" s="1"/>
      <c r="M5" s="1"/>
    </row>
    <row r="6" spans="2:15" s="1" customFormat="1"/>
    <row r="7" spans="2:15" ht="39">
      <c r="B7" s="16" t="s">
        <v>7</v>
      </c>
      <c r="C7" s="16" t="s">
        <v>8</v>
      </c>
      <c r="D7" s="16" t="s">
        <v>9</v>
      </c>
      <c r="E7" s="16" t="s">
        <v>10</v>
      </c>
      <c r="F7" s="16" t="s">
        <v>3</v>
      </c>
      <c r="G7" s="16" t="s">
        <v>11</v>
      </c>
      <c r="H7" s="16" t="s">
        <v>268</v>
      </c>
      <c r="I7" s="16" t="s">
        <v>269</v>
      </c>
    </row>
    <row r="8" spans="2:15" ht="39">
      <c r="B8" s="17" t="s">
        <v>12</v>
      </c>
      <c r="C8" s="18" t="s">
        <v>13</v>
      </c>
      <c r="D8" s="19">
        <v>3</v>
      </c>
      <c r="E8" s="20">
        <v>99.5</v>
      </c>
      <c r="F8" s="20">
        <v>298.5</v>
      </c>
      <c r="G8" s="18" t="s">
        <v>14</v>
      </c>
      <c r="H8" s="18" t="s">
        <v>15</v>
      </c>
      <c r="I8" s="21" t="str">
        <f>HYPERLINK("http://slimages.macys.com/is/image/MCY/9757559 ")</f>
        <v xml:space="preserve">http://slimages.macys.com/is/image/MCY/9757559 </v>
      </c>
    </row>
    <row r="9" spans="2:15" ht="52">
      <c r="B9" s="17" t="s">
        <v>16</v>
      </c>
      <c r="C9" s="18" t="s">
        <v>17</v>
      </c>
      <c r="D9" s="19">
        <v>1</v>
      </c>
      <c r="E9" s="20">
        <v>98</v>
      </c>
      <c r="F9" s="20">
        <v>98</v>
      </c>
      <c r="G9" s="18"/>
      <c r="H9" s="18" t="s">
        <v>18</v>
      </c>
      <c r="I9" s="21" t="str">
        <f>HYPERLINK("http://slimages.macys.com/is/image/MCY/9740945 ")</f>
        <v xml:space="preserve">http://slimages.macys.com/is/image/MCY/9740945 </v>
      </c>
    </row>
    <row r="10" spans="2:15" ht="39">
      <c r="B10" s="17" t="s">
        <v>19</v>
      </c>
      <c r="C10" s="18" t="s">
        <v>20</v>
      </c>
      <c r="D10" s="19">
        <v>2</v>
      </c>
      <c r="E10" s="20">
        <v>79.5</v>
      </c>
      <c r="F10" s="20">
        <v>159</v>
      </c>
      <c r="G10" s="18" t="s">
        <v>21</v>
      </c>
      <c r="H10" s="18" t="s">
        <v>22</v>
      </c>
      <c r="I10" s="21" t="str">
        <f>HYPERLINK("http://slimages.macys.com/is/image/MCY/10395438 ")</f>
        <v xml:space="preserve">http://slimages.macys.com/is/image/MCY/10395438 </v>
      </c>
    </row>
    <row r="11" spans="2:15" ht="39">
      <c r="B11" s="17" t="s">
        <v>23</v>
      </c>
      <c r="C11" s="18" t="s">
        <v>24</v>
      </c>
      <c r="D11" s="19">
        <v>1</v>
      </c>
      <c r="E11" s="20">
        <v>89.5</v>
      </c>
      <c r="F11" s="20">
        <v>89.5</v>
      </c>
      <c r="G11" s="18" t="s">
        <v>14</v>
      </c>
      <c r="H11" s="18" t="s">
        <v>25</v>
      </c>
      <c r="I11" s="21" t="str">
        <f>HYPERLINK("http://slimages.macys.com/is/image/MCY/10442180 ")</f>
        <v xml:space="preserve">http://slimages.macys.com/is/image/MCY/10442180 </v>
      </c>
    </row>
    <row r="12" spans="2:15" ht="39">
      <c r="B12" s="17" t="s">
        <v>26</v>
      </c>
      <c r="C12" s="18" t="s">
        <v>27</v>
      </c>
      <c r="D12" s="19">
        <v>1</v>
      </c>
      <c r="E12" s="20">
        <v>89.5</v>
      </c>
      <c r="F12" s="20">
        <v>89.5</v>
      </c>
      <c r="G12" s="18" t="s">
        <v>28</v>
      </c>
      <c r="H12" s="18" t="s">
        <v>25</v>
      </c>
      <c r="I12" s="21" t="str">
        <f>HYPERLINK("http://slimages.macys.com/is/image/MCY/9816220 ")</f>
        <v xml:space="preserve">http://slimages.macys.com/is/image/MCY/9816220 </v>
      </c>
    </row>
    <row r="13" spans="2:15" ht="39">
      <c r="B13" s="17" t="s">
        <v>29</v>
      </c>
      <c r="C13" s="18" t="s">
        <v>30</v>
      </c>
      <c r="D13" s="19">
        <v>1</v>
      </c>
      <c r="E13" s="20">
        <v>89.5</v>
      </c>
      <c r="F13" s="20">
        <v>89.5</v>
      </c>
      <c r="G13" s="18" t="s">
        <v>31</v>
      </c>
      <c r="H13" s="18" t="s">
        <v>25</v>
      </c>
      <c r="I13" s="21" t="str">
        <f>HYPERLINK("http://slimages.macys.com/is/image/MCY/9863155 ")</f>
        <v xml:space="preserve">http://slimages.macys.com/is/image/MCY/9863155 </v>
      </c>
    </row>
    <row r="14" spans="2:15" ht="39">
      <c r="B14" s="17" t="s">
        <v>32</v>
      </c>
      <c r="C14" s="18" t="s">
        <v>33</v>
      </c>
      <c r="D14" s="19">
        <v>1</v>
      </c>
      <c r="E14" s="20">
        <v>89.5</v>
      </c>
      <c r="F14" s="20">
        <v>89.5</v>
      </c>
      <c r="G14" s="18" t="s">
        <v>14</v>
      </c>
      <c r="H14" s="18" t="s">
        <v>25</v>
      </c>
      <c r="I14" s="21" t="str">
        <f>HYPERLINK("http://slimages.macys.com/is/image/MCY/11634372 ")</f>
        <v xml:space="preserve">http://slimages.macys.com/is/image/MCY/11634372 </v>
      </c>
    </row>
    <row r="15" spans="2:15" ht="39">
      <c r="B15" s="17" t="s">
        <v>34</v>
      </c>
      <c r="C15" s="18" t="s">
        <v>35</v>
      </c>
      <c r="D15" s="19">
        <v>1</v>
      </c>
      <c r="E15" s="20">
        <v>89.5</v>
      </c>
      <c r="F15" s="20">
        <v>89.5</v>
      </c>
      <c r="G15" s="18" t="s">
        <v>28</v>
      </c>
      <c r="H15" s="18" t="s">
        <v>25</v>
      </c>
      <c r="I15" s="21" t="str">
        <f>HYPERLINK("http://slimages.macys.com/is/image/MCY/8945936 ")</f>
        <v xml:space="preserve">http://slimages.macys.com/is/image/MCY/8945936 </v>
      </c>
    </row>
    <row r="16" spans="2:15" ht="39">
      <c r="B16" s="17" t="s">
        <v>36</v>
      </c>
      <c r="C16" s="18" t="s">
        <v>37</v>
      </c>
      <c r="D16" s="19">
        <v>1</v>
      </c>
      <c r="E16" s="20">
        <v>79.5</v>
      </c>
      <c r="F16" s="20">
        <v>79.5</v>
      </c>
      <c r="G16" s="18" t="s">
        <v>14</v>
      </c>
      <c r="H16" s="18" t="s">
        <v>25</v>
      </c>
      <c r="I16" s="21" t="str">
        <f>HYPERLINK("http://slimages.macys.com/is/image/MCY/10291189 ")</f>
        <v xml:space="preserve">http://slimages.macys.com/is/image/MCY/10291189 </v>
      </c>
    </row>
    <row r="17" spans="2:9" ht="39">
      <c r="B17" s="17" t="s">
        <v>38</v>
      </c>
      <c r="C17" s="18" t="s">
        <v>39</v>
      </c>
      <c r="D17" s="19">
        <v>1</v>
      </c>
      <c r="E17" s="20">
        <v>89.5</v>
      </c>
      <c r="F17" s="20">
        <v>89.5</v>
      </c>
      <c r="G17" s="18" t="s">
        <v>40</v>
      </c>
      <c r="H17" s="18" t="s">
        <v>25</v>
      </c>
      <c r="I17" s="21" t="str">
        <f>HYPERLINK("http://slimages.macys.com/is/image/MCY/8894611 ")</f>
        <v xml:space="preserve">http://slimages.macys.com/is/image/MCY/8894611 </v>
      </c>
    </row>
    <row r="18" spans="2:9" ht="52">
      <c r="B18" s="17" t="s">
        <v>41</v>
      </c>
      <c r="C18" s="18" t="s">
        <v>42</v>
      </c>
      <c r="D18" s="19">
        <v>1</v>
      </c>
      <c r="E18" s="20">
        <v>88</v>
      </c>
      <c r="F18" s="20">
        <v>88</v>
      </c>
      <c r="G18" s="18" t="s">
        <v>43</v>
      </c>
      <c r="H18" s="18" t="s">
        <v>18</v>
      </c>
      <c r="I18" s="21" t="str">
        <f>HYPERLINK("http://slimages.macys.com/is/image/MCY/10273890 ")</f>
        <v xml:space="preserve">http://slimages.macys.com/is/image/MCY/10273890 </v>
      </c>
    </row>
    <row r="19" spans="2:9" ht="39">
      <c r="B19" s="17" t="s">
        <v>44</v>
      </c>
      <c r="C19" s="18" t="s">
        <v>45</v>
      </c>
      <c r="D19" s="19">
        <v>2</v>
      </c>
      <c r="E19" s="20">
        <v>99.5</v>
      </c>
      <c r="F19" s="20">
        <v>199</v>
      </c>
      <c r="G19" s="18" t="s">
        <v>14</v>
      </c>
      <c r="H19" s="18" t="s">
        <v>25</v>
      </c>
      <c r="I19" s="21" t="str">
        <f>HYPERLINK("http://slimages.macys.com/is/image/MCY/9749548 ")</f>
        <v xml:space="preserve">http://slimages.macys.com/is/image/MCY/9749548 </v>
      </c>
    </row>
    <row r="20" spans="2:9" ht="52">
      <c r="B20" s="17" t="s">
        <v>46</v>
      </c>
      <c r="C20" s="18" t="s">
        <v>47</v>
      </c>
      <c r="D20" s="19">
        <v>1</v>
      </c>
      <c r="E20" s="20">
        <v>79.599999999999994</v>
      </c>
      <c r="F20" s="20">
        <v>79.599999999999994</v>
      </c>
      <c r="G20" s="18" t="s">
        <v>48</v>
      </c>
      <c r="H20" s="18" t="s">
        <v>49</v>
      </c>
      <c r="I20" s="21" t="str">
        <f>HYPERLINK("http://slimages.macys.com/is/image/MCY/11271337 ")</f>
        <v xml:space="preserve">http://slimages.macys.com/is/image/MCY/11271337 </v>
      </c>
    </row>
    <row r="21" spans="2:9" ht="52">
      <c r="B21" s="17" t="s">
        <v>50</v>
      </c>
      <c r="C21" s="18" t="s">
        <v>51</v>
      </c>
      <c r="D21" s="19">
        <v>1</v>
      </c>
      <c r="E21" s="20">
        <v>103.6</v>
      </c>
      <c r="F21" s="20">
        <v>103.6</v>
      </c>
      <c r="G21" s="18" t="s">
        <v>52</v>
      </c>
      <c r="H21" s="18" t="s">
        <v>49</v>
      </c>
      <c r="I21" s="21" t="str">
        <f>HYPERLINK("http://slimages.macys.com/is/image/MCY/2435364 ")</f>
        <v xml:space="preserve">http://slimages.macys.com/is/image/MCY/2435364 </v>
      </c>
    </row>
    <row r="22" spans="2:9" ht="39">
      <c r="B22" s="17" t="s">
        <v>53</v>
      </c>
      <c r="C22" s="18" t="s">
        <v>54</v>
      </c>
      <c r="D22" s="19">
        <v>5</v>
      </c>
      <c r="E22" s="20">
        <v>69.5</v>
      </c>
      <c r="F22" s="20">
        <v>347.5</v>
      </c>
      <c r="G22" s="18" t="s">
        <v>55</v>
      </c>
      <c r="H22" s="18" t="s">
        <v>56</v>
      </c>
      <c r="I22" s="21" t="str">
        <f>HYPERLINK("http://slimages.macys.com/is/image/MCY/10490033 ")</f>
        <v xml:space="preserve">http://slimages.macys.com/is/image/MCY/10490033 </v>
      </c>
    </row>
    <row r="23" spans="2:9" ht="39">
      <c r="B23" s="17" t="s">
        <v>57</v>
      </c>
      <c r="C23" s="18" t="s">
        <v>58</v>
      </c>
      <c r="D23" s="19">
        <v>1</v>
      </c>
      <c r="E23" s="20">
        <v>119.5</v>
      </c>
      <c r="F23" s="20">
        <v>119.5</v>
      </c>
      <c r="G23" s="18" t="s">
        <v>59</v>
      </c>
      <c r="H23" s="18" t="s">
        <v>56</v>
      </c>
      <c r="I23" s="21" t="str">
        <f>HYPERLINK("http://slimages.macys.com/is/image/MCY/11833307 ")</f>
        <v xml:space="preserve">http://slimages.macys.com/is/image/MCY/11833307 </v>
      </c>
    </row>
    <row r="24" spans="2:9" ht="39">
      <c r="B24" s="17" t="s">
        <v>60</v>
      </c>
      <c r="C24" s="18" t="s">
        <v>58</v>
      </c>
      <c r="D24" s="19">
        <v>1</v>
      </c>
      <c r="E24" s="20">
        <v>119.5</v>
      </c>
      <c r="F24" s="20">
        <v>119.5</v>
      </c>
      <c r="G24" s="18" t="s">
        <v>14</v>
      </c>
      <c r="H24" s="18" t="s">
        <v>56</v>
      </c>
      <c r="I24" s="21" t="str">
        <f>HYPERLINK("http://slimages.macys.com/is/image/MCY/11833307 ")</f>
        <v xml:space="preserve">http://slimages.macys.com/is/image/MCY/11833307 </v>
      </c>
    </row>
    <row r="25" spans="2:9" ht="39">
      <c r="B25" s="17" t="s">
        <v>61</v>
      </c>
      <c r="C25" s="18" t="s">
        <v>62</v>
      </c>
      <c r="D25" s="19">
        <v>1</v>
      </c>
      <c r="E25" s="20">
        <v>99.5</v>
      </c>
      <c r="F25" s="20">
        <v>99.5</v>
      </c>
      <c r="G25" s="18" t="s">
        <v>14</v>
      </c>
      <c r="H25" s="18" t="s">
        <v>25</v>
      </c>
      <c r="I25" s="21" t="str">
        <f>HYPERLINK("http://slimages.macys.com/is/image/MCY/11998976 ")</f>
        <v xml:space="preserve">http://slimages.macys.com/is/image/MCY/11998976 </v>
      </c>
    </row>
    <row r="26" spans="2:9" ht="39">
      <c r="B26" s="17" t="s">
        <v>63</v>
      </c>
      <c r="C26" s="18" t="s">
        <v>64</v>
      </c>
      <c r="D26" s="19">
        <v>1</v>
      </c>
      <c r="E26" s="20">
        <v>69.5</v>
      </c>
      <c r="F26" s="20">
        <v>69.5</v>
      </c>
      <c r="G26" s="18" t="s">
        <v>14</v>
      </c>
      <c r="H26" s="18" t="s">
        <v>25</v>
      </c>
      <c r="I26" s="21" t="str">
        <f>HYPERLINK("http://slimages.macys.com/is/image/MCY/10973115 ")</f>
        <v xml:space="preserve">http://slimages.macys.com/is/image/MCY/10973115 </v>
      </c>
    </row>
    <row r="27" spans="2:9" ht="39">
      <c r="B27" s="17" t="s">
        <v>65</v>
      </c>
      <c r="C27" s="18" t="s">
        <v>66</v>
      </c>
      <c r="D27" s="19">
        <v>1</v>
      </c>
      <c r="E27" s="20">
        <v>59.5</v>
      </c>
      <c r="F27" s="20">
        <v>59.5</v>
      </c>
      <c r="G27" s="18" t="s">
        <v>67</v>
      </c>
      <c r="H27" s="18" t="s">
        <v>25</v>
      </c>
      <c r="I27" s="21" t="str">
        <f>HYPERLINK("http://slimages.macys.com/is/image/MCY/10290978 ")</f>
        <v xml:space="preserve">http://slimages.macys.com/is/image/MCY/10290978 </v>
      </c>
    </row>
    <row r="28" spans="2:9" ht="52">
      <c r="B28" s="17" t="s">
        <v>68</v>
      </c>
      <c r="C28" s="18" t="s">
        <v>69</v>
      </c>
      <c r="D28" s="19">
        <v>1</v>
      </c>
      <c r="E28" s="20">
        <v>79.599999999999994</v>
      </c>
      <c r="F28" s="20">
        <v>79.599999999999994</v>
      </c>
      <c r="G28" s="18" t="s">
        <v>52</v>
      </c>
      <c r="H28" s="18" t="s">
        <v>49</v>
      </c>
      <c r="I28" s="21" t="str">
        <f>HYPERLINK("http://slimages.macys.com/is/image/MCY/11776446 ")</f>
        <v xml:space="preserve">http://slimages.macys.com/is/image/MCY/11776446 </v>
      </c>
    </row>
    <row r="29" spans="2:9" ht="52">
      <c r="B29" s="17" t="s">
        <v>70</v>
      </c>
      <c r="C29" s="18" t="s">
        <v>71</v>
      </c>
      <c r="D29" s="19">
        <v>1</v>
      </c>
      <c r="E29" s="20">
        <v>58</v>
      </c>
      <c r="F29" s="20">
        <v>58</v>
      </c>
      <c r="G29" s="18" t="s">
        <v>72</v>
      </c>
      <c r="H29" s="18" t="s">
        <v>18</v>
      </c>
      <c r="I29" s="21" t="str">
        <f>HYPERLINK("http://slimages.macys.com/is/image/MCY/11868628 ")</f>
        <v xml:space="preserve">http://slimages.macys.com/is/image/MCY/11868628 </v>
      </c>
    </row>
    <row r="30" spans="2:9" ht="39">
      <c r="B30" s="17" t="s">
        <v>73</v>
      </c>
      <c r="C30" s="18" t="s">
        <v>74</v>
      </c>
      <c r="D30" s="19">
        <v>1</v>
      </c>
      <c r="E30" s="20">
        <v>59.5</v>
      </c>
      <c r="F30" s="20">
        <v>59.5</v>
      </c>
      <c r="G30" s="18" t="s">
        <v>75</v>
      </c>
      <c r="H30" s="18" t="s">
        <v>25</v>
      </c>
      <c r="I30" s="21" t="str">
        <f>HYPERLINK("http://slimages.macys.com/is/image/MCY/10631510 ")</f>
        <v xml:space="preserve">http://slimages.macys.com/is/image/MCY/10631510 </v>
      </c>
    </row>
    <row r="31" spans="2:9" ht="39">
      <c r="B31" s="17" t="s">
        <v>76</v>
      </c>
      <c r="C31" s="18" t="s">
        <v>77</v>
      </c>
      <c r="D31" s="19">
        <v>1</v>
      </c>
      <c r="E31" s="20">
        <v>69.5</v>
      </c>
      <c r="F31" s="20">
        <v>69.5</v>
      </c>
      <c r="G31" s="18" t="s">
        <v>14</v>
      </c>
      <c r="H31" s="18" t="s">
        <v>25</v>
      </c>
      <c r="I31" s="21" t="str">
        <f>HYPERLINK("http://slimages.macys.com/is/image/MCY/11702461 ")</f>
        <v xml:space="preserve">http://slimages.macys.com/is/image/MCY/11702461 </v>
      </c>
    </row>
    <row r="32" spans="2:9" ht="52">
      <c r="B32" s="17" t="s">
        <v>78</v>
      </c>
      <c r="C32" s="18" t="s">
        <v>79</v>
      </c>
      <c r="D32" s="19">
        <v>2</v>
      </c>
      <c r="E32" s="20">
        <v>79.599999999999994</v>
      </c>
      <c r="F32" s="20">
        <v>159.19999999999999</v>
      </c>
      <c r="G32" s="18" t="s">
        <v>14</v>
      </c>
      <c r="H32" s="18" t="s">
        <v>49</v>
      </c>
      <c r="I32" s="21" t="str">
        <f>HYPERLINK("http://slimages.macys.com/is/image/MCY/3852714 ")</f>
        <v xml:space="preserve">http://slimages.macys.com/is/image/MCY/3852714 </v>
      </c>
    </row>
    <row r="33" spans="2:9" ht="52">
      <c r="B33" s="17" t="s">
        <v>80</v>
      </c>
      <c r="C33" s="18" t="s">
        <v>79</v>
      </c>
      <c r="D33" s="19">
        <v>2</v>
      </c>
      <c r="E33" s="20">
        <v>79.599999999999994</v>
      </c>
      <c r="F33" s="20">
        <v>159.19999999999999</v>
      </c>
      <c r="G33" s="18" t="s">
        <v>14</v>
      </c>
      <c r="H33" s="18" t="s">
        <v>49</v>
      </c>
      <c r="I33" s="21" t="str">
        <f>HYPERLINK("http://slimages.macys.com/is/image/MCY/9484942 ")</f>
        <v xml:space="preserve">http://slimages.macys.com/is/image/MCY/9484942 </v>
      </c>
    </row>
    <row r="34" spans="2:9" ht="52">
      <c r="B34" s="17" t="s">
        <v>81</v>
      </c>
      <c r="C34" s="18" t="s">
        <v>82</v>
      </c>
      <c r="D34" s="19">
        <v>2</v>
      </c>
      <c r="E34" s="20">
        <v>79.599999999999994</v>
      </c>
      <c r="F34" s="20">
        <v>159.19999999999999</v>
      </c>
      <c r="G34" s="18" t="s">
        <v>55</v>
      </c>
      <c r="H34" s="18" t="s">
        <v>49</v>
      </c>
      <c r="I34" s="21" t="str">
        <f>HYPERLINK("http://slimages.macys.com/is/image/MCY/9611227 ")</f>
        <v xml:space="preserve">http://slimages.macys.com/is/image/MCY/9611227 </v>
      </c>
    </row>
    <row r="35" spans="2:9" ht="39">
      <c r="B35" s="17" t="s">
        <v>83</v>
      </c>
      <c r="C35" s="18" t="s">
        <v>84</v>
      </c>
      <c r="D35" s="19">
        <v>2</v>
      </c>
      <c r="E35" s="20">
        <v>79.5</v>
      </c>
      <c r="F35" s="20">
        <v>159</v>
      </c>
      <c r="G35" s="18" t="s">
        <v>85</v>
      </c>
      <c r="H35" s="18" t="s">
        <v>25</v>
      </c>
      <c r="I35" s="21" t="str">
        <f>HYPERLINK("http://slimages.macys.com/is/image/MCY/11997515 ")</f>
        <v xml:space="preserve">http://slimages.macys.com/is/image/MCY/11997515 </v>
      </c>
    </row>
    <row r="36" spans="2:9" ht="39">
      <c r="B36" s="17" t="s">
        <v>86</v>
      </c>
      <c r="C36" s="18" t="s">
        <v>87</v>
      </c>
      <c r="D36" s="19">
        <v>2</v>
      </c>
      <c r="E36" s="20">
        <v>99.5</v>
      </c>
      <c r="F36" s="20">
        <v>199</v>
      </c>
      <c r="G36" s="18" t="s">
        <v>88</v>
      </c>
      <c r="H36" s="18" t="s">
        <v>22</v>
      </c>
      <c r="I36" s="21" t="str">
        <f>HYPERLINK("http://slimages.macys.com/is/image/MCY/12228602 ")</f>
        <v xml:space="preserve">http://slimages.macys.com/is/image/MCY/12228602 </v>
      </c>
    </row>
    <row r="37" spans="2:9" ht="39">
      <c r="B37" s="17" t="s">
        <v>89</v>
      </c>
      <c r="C37" s="18" t="s">
        <v>87</v>
      </c>
      <c r="D37" s="19">
        <v>1</v>
      </c>
      <c r="E37" s="20">
        <v>99.5</v>
      </c>
      <c r="F37" s="20">
        <v>99.5</v>
      </c>
      <c r="G37" s="18" t="s">
        <v>90</v>
      </c>
      <c r="H37" s="18" t="s">
        <v>22</v>
      </c>
      <c r="I37" s="21" t="str">
        <f>HYPERLINK("http://slimages.macys.com/is/image/MCY/12228602 ")</f>
        <v xml:space="preserve">http://slimages.macys.com/is/image/MCY/12228602 </v>
      </c>
    </row>
    <row r="38" spans="2:9" ht="52">
      <c r="B38" s="17" t="s">
        <v>91</v>
      </c>
      <c r="C38" s="18" t="s">
        <v>92</v>
      </c>
      <c r="D38" s="19">
        <v>1</v>
      </c>
      <c r="E38" s="20">
        <v>71.599999999999994</v>
      </c>
      <c r="F38" s="20">
        <v>71.599999999999994</v>
      </c>
      <c r="G38" s="18" t="s">
        <v>93</v>
      </c>
      <c r="H38" s="18" t="s">
        <v>49</v>
      </c>
      <c r="I38" s="21" t="str">
        <f>HYPERLINK("http://slimages.macys.com/is/image/MCY/12301451 ")</f>
        <v xml:space="preserve">http://slimages.macys.com/is/image/MCY/12301451 </v>
      </c>
    </row>
    <row r="39" spans="2:9" ht="39">
      <c r="B39" s="17" t="s">
        <v>94</v>
      </c>
      <c r="C39" s="18" t="s">
        <v>95</v>
      </c>
      <c r="D39" s="19">
        <v>1</v>
      </c>
      <c r="E39" s="20">
        <v>99.5</v>
      </c>
      <c r="F39" s="20">
        <v>99.5</v>
      </c>
      <c r="G39" s="18" t="s">
        <v>96</v>
      </c>
      <c r="H39" s="18" t="s">
        <v>22</v>
      </c>
      <c r="I39" s="21" t="str">
        <f>HYPERLINK("http://slimages.macys.com/is/image/MCY/11525131 ")</f>
        <v xml:space="preserve">http://slimages.macys.com/is/image/MCY/11525131 </v>
      </c>
    </row>
    <row r="40" spans="2:9" ht="39">
      <c r="B40" s="17" t="s">
        <v>97</v>
      </c>
      <c r="C40" s="18" t="s">
        <v>98</v>
      </c>
      <c r="D40" s="19">
        <v>1</v>
      </c>
      <c r="E40" s="20">
        <v>99.5</v>
      </c>
      <c r="F40" s="20">
        <v>99.5</v>
      </c>
      <c r="G40" s="18" t="s">
        <v>21</v>
      </c>
      <c r="H40" s="18" t="s">
        <v>22</v>
      </c>
      <c r="I40" s="21" t="str">
        <f>HYPERLINK("http://slimages.macys.com/is/image/MCY/9200558 ")</f>
        <v xml:space="preserve">http://slimages.macys.com/is/image/MCY/9200558 </v>
      </c>
    </row>
    <row r="41" spans="2:9" ht="39">
      <c r="B41" s="17" t="s">
        <v>99</v>
      </c>
      <c r="C41" s="18" t="s">
        <v>100</v>
      </c>
      <c r="D41" s="19">
        <v>1</v>
      </c>
      <c r="E41" s="20">
        <v>79.5</v>
      </c>
      <c r="F41" s="20">
        <v>79.5</v>
      </c>
      <c r="G41" s="18" t="s">
        <v>21</v>
      </c>
      <c r="H41" s="18" t="s">
        <v>22</v>
      </c>
      <c r="I41" s="21" t="str">
        <f>HYPERLINK("http://slimages.macys.com/is/image/MCY/12228994 ")</f>
        <v xml:space="preserve">http://slimages.macys.com/is/image/MCY/12228994 </v>
      </c>
    </row>
    <row r="42" spans="2:9" ht="39">
      <c r="B42" s="17" t="s">
        <v>101</v>
      </c>
      <c r="C42" s="18" t="s">
        <v>102</v>
      </c>
      <c r="D42" s="19">
        <v>1</v>
      </c>
      <c r="E42" s="20">
        <v>79.5</v>
      </c>
      <c r="F42" s="20">
        <v>79.5</v>
      </c>
      <c r="G42" s="18" t="s">
        <v>103</v>
      </c>
      <c r="H42" s="18" t="s">
        <v>22</v>
      </c>
      <c r="I42" s="21" t="str">
        <f>HYPERLINK("http://slimages.macys.com/is/image/MCY/11524865 ")</f>
        <v xml:space="preserve">http://slimages.macys.com/is/image/MCY/11524865 </v>
      </c>
    </row>
    <row r="43" spans="2:9" ht="39">
      <c r="B43" s="17" t="s">
        <v>104</v>
      </c>
      <c r="C43" s="18" t="s">
        <v>102</v>
      </c>
      <c r="D43" s="19">
        <v>2</v>
      </c>
      <c r="E43" s="20">
        <v>79.5</v>
      </c>
      <c r="F43" s="20">
        <v>159</v>
      </c>
      <c r="G43" s="18" t="s">
        <v>75</v>
      </c>
      <c r="H43" s="18" t="s">
        <v>22</v>
      </c>
      <c r="I43" s="21" t="str">
        <f>HYPERLINK("http://slimages.macys.com/is/image/MCY/11524865 ")</f>
        <v xml:space="preserve">http://slimages.macys.com/is/image/MCY/11524865 </v>
      </c>
    </row>
    <row r="44" spans="2:9" ht="39">
      <c r="B44" s="17" t="s">
        <v>105</v>
      </c>
      <c r="C44" s="18" t="s">
        <v>106</v>
      </c>
      <c r="D44" s="19">
        <v>1</v>
      </c>
      <c r="E44" s="20">
        <v>79.5</v>
      </c>
      <c r="F44" s="20">
        <v>79.5</v>
      </c>
      <c r="G44" s="18" t="s">
        <v>40</v>
      </c>
      <c r="H44" s="18" t="s">
        <v>22</v>
      </c>
      <c r="I44" s="21" t="str">
        <f>HYPERLINK("http://slimages.macys.com/is/image/MCY/12228530 ")</f>
        <v xml:space="preserve">http://slimages.macys.com/is/image/MCY/12228530 </v>
      </c>
    </row>
    <row r="45" spans="2:9" ht="39">
      <c r="B45" s="17" t="s">
        <v>107</v>
      </c>
      <c r="C45" s="18" t="s">
        <v>108</v>
      </c>
      <c r="D45" s="19">
        <v>1</v>
      </c>
      <c r="E45" s="20">
        <v>79.5</v>
      </c>
      <c r="F45" s="20">
        <v>79.5</v>
      </c>
      <c r="G45" s="18" t="s">
        <v>103</v>
      </c>
      <c r="H45" s="18" t="s">
        <v>22</v>
      </c>
      <c r="I45" s="21" t="str">
        <f>HYPERLINK("http://slimages.macys.com/is/image/MCY/11524797 ")</f>
        <v xml:space="preserve">http://slimages.macys.com/is/image/MCY/11524797 </v>
      </c>
    </row>
    <row r="46" spans="2:9" ht="39">
      <c r="B46" s="17" t="s">
        <v>109</v>
      </c>
      <c r="C46" s="18" t="s">
        <v>110</v>
      </c>
      <c r="D46" s="19">
        <v>2</v>
      </c>
      <c r="E46" s="20">
        <v>79.5</v>
      </c>
      <c r="F46" s="20">
        <v>159</v>
      </c>
      <c r="G46" s="18" t="s">
        <v>59</v>
      </c>
      <c r="H46" s="18" t="s">
        <v>56</v>
      </c>
      <c r="I46" s="21" t="str">
        <f>HYPERLINK("http://slimages.macys.com/is/image/MCY/12063037 ")</f>
        <v xml:space="preserve">http://slimages.macys.com/is/image/MCY/12063037 </v>
      </c>
    </row>
    <row r="47" spans="2:9" ht="39">
      <c r="B47" s="17" t="s">
        <v>111</v>
      </c>
      <c r="C47" s="18" t="s">
        <v>112</v>
      </c>
      <c r="D47" s="19">
        <v>1</v>
      </c>
      <c r="E47" s="20">
        <v>59.5</v>
      </c>
      <c r="F47" s="20">
        <v>59.5</v>
      </c>
      <c r="G47" s="18" t="s">
        <v>14</v>
      </c>
      <c r="H47" s="18" t="s">
        <v>56</v>
      </c>
      <c r="I47" s="21" t="str">
        <f>HYPERLINK("http://slimages.macys.com/is/image/MCY/12062772 ")</f>
        <v xml:space="preserve">http://slimages.macys.com/is/image/MCY/12062772 </v>
      </c>
    </row>
    <row r="48" spans="2:9" ht="39">
      <c r="B48" s="17" t="s">
        <v>113</v>
      </c>
      <c r="C48" s="18" t="s">
        <v>114</v>
      </c>
      <c r="D48" s="19">
        <v>2</v>
      </c>
      <c r="E48" s="20">
        <v>59.5</v>
      </c>
      <c r="F48" s="20">
        <v>119</v>
      </c>
      <c r="G48" s="18" t="s">
        <v>115</v>
      </c>
      <c r="H48" s="18" t="s">
        <v>56</v>
      </c>
      <c r="I48" s="21" t="str">
        <f>HYPERLINK("http://slimages.macys.com/is/image/MCY/12062772 ")</f>
        <v xml:space="preserve">http://slimages.macys.com/is/image/MCY/12062772 </v>
      </c>
    </row>
    <row r="49" spans="2:9" ht="39">
      <c r="B49" s="17" t="s">
        <v>116</v>
      </c>
      <c r="C49" s="18" t="s">
        <v>112</v>
      </c>
      <c r="D49" s="19">
        <v>1</v>
      </c>
      <c r="E49" s="20">
        <v>59.5</v>
      </c>
      <c r="F49" s="20">
        <v>59.5</v>
      </c>
      <c r="G49" s="18" t="s">
        <v>59</v>
      </c>
      <c r="H49" s="18" t="s">
        <v>56</v>
      </c>
      <c r="I49" s="21" t="str">
        <f>HYPERLINK("http://slimages.macys.com/is/image/MCY/12062772 ")</f>
        <v xml:space="preserve">http://slimages.macys.com/is/image/MCY/12062772 </v>
      </c>
    </row>
    <row r="50" spans="2:9" ht="52">
      <c r="B50" s="17" t="s">
        <v>117</v>
      </c>
      <c r="C50" s="18" t="s">
        <v>118</v>
      </c>
      <c r="D50" s="19">
        <v>1</v>
      </c>
      <c r="E50" s="20">
        <v>45</v>
      </c>
      <c r="F50" s="20">
        <v>45</v>
      </c>
      <c r="G50" s="18" t="s">
        <v>119</v>
      </c>
      <c r="H50" s="18" t="s">
        <v>18</v>
      </c>
      <c r="I50" s="21" t="str">
        <f>HYPERLINK("http://slimages.macys.com/is/image/MCY/10050789 ")</f>
        <v xml:space="preserve">http://slimages.macys.com/is/image/MCY/10050789 </v>
      </c>
    </row>
    <row r="51" spans="2:9" ht="39">
      <c r="B51" s="17" t="s">
        <v>120</v>
      </c>
      <c r="C51" s="18" t="s">
        <v>121</v>
      </c>
      <c r="D51" s="19">
        <v>2</v>
      </c>
      <c r="E51" s="20">
        <v>55.6</v>
      </c>
      <c r="F51" s="20">
        <v>111.2</v>
      </c>
      <c r="G51" s="18" t="s">
        <v>122</v>
      </c>
      <c r="H51" s="18" t="s">
        <v>123</v>
      </c>
      <c r="I51" s="21" t="str">
        <f>HYPERLINK("http://slimages.macys.com/is/image/MCY/9720718 ")</f>
        <v xml:space="preserve">http://slimages.macys.com/is/image/MCY/9720718 </v>
      </c>
    </row>
    <row r="52" spans="2:9" ht="39">
      <c r="B52" s="17" t="s">
        <v>124</v>
      </c>
      <c r="C52" s="18" t="s">
        <v>125</v>
      </c>
      <c r="D52" s="19">
        <v>2</v>
      </c>
      <c r="E52" s="20">
        <v>79.5</v>
      </c>
      <c r="F52" s="20">
        <v>159</v>
      </c>
      <c r="G52" s="18" t="s">
        <v>14</v>
      </c>
      <c r="H52" s="18" t="s">
        <v>22</v>
      </c>
      <c r="I52" s="21" t="str">
        <f>HYPERLINK("http://slimages.macys.com/is/image/MCY/11522636 ")</f>
        <v xml:space="preserve">http://slimages.macys.com/is/image/MCY/11522636 </v>
      </c>
    </row>
    <row r="53" spans="2:9" ht="52">
      <c r="B53" s="17" t="s">
        <v>126</v>
      </c>
      <c r="C53" s="18" t="s">
        <v>127</v>
      </c>
      <c r="D53" s="19">
        <v>1</v>
      </c>
      <c r="E53" s="20">
        <v>55.6</v>
      </c>
      <c r="F53" s="20">
        <v>55.6</v>
      </c>
      <c r="G53" s="18" t="s">
        <v>90</v>
      </c>
      <c r="H53" s="18" t="s">
        <v>128</v>
      </c>
      <c r="I53" s="21" t="str">
        <f>HYPERLINK("http://slimages.macys.com/is/image/MCY/10442316 ")</f>
        <v xml:space="preserve">http://slimages.macys.com/is/image/MCY/10442316 </v>
      </c>
    </row>
    <row r="54" spans="2:9" ht="52">
      <c r="B54" s="17" t="s">
        <v>129</v>
      </c>
      <c r="C54" s="18" t="s">
        <v>130</v>
      </c>
      <c r="D54" s="19">
        <v>1</v>
      </c>
      <c r="E54" s="20">
        <v>59.6</v>
      </c>
      <c r="F54" s="20">
        <v>59.6</v>
      </c>
      <c r="G54" s="18" t="s">
        <v>48</v>
      </c>
      <c r="H54" s="18" t="s">
        <v>128</v>
      </c>
      <c r="I54" s="21" t="str">
        <f>HYPERLINK("http://slimages.macys.com/is/image/MCY/11947364 ")</f>
        <v xml:space="preserve">http://slimages.macys.com/is/image/MCY/11947364 </v>
      </c>
    </row>
    <row r="55" spans="2:9" ht="39">
      <c r="B55" s="17" t="s">
        <v>131</v>
      </c>
      <c r="C55" s="18" t="s">
        <v>132</v>
      </c>
      <c r="D55" s="19">
        <v>1</v>
      </c>
      <c r="E55" s="20">
        <v>55.6</v>
      </c>
      <c r="F55" s="20">
        <v>55.6</v>
      </c>
      <c r="G55" s="18" t="s">
        <v>88</v>
      </c>
      <c r="H55" s="18" t="s">
        <v>123</v>
      </c>
      <c r="I55" s="21" t="str">
        <f>HYPERLINK("http://slimages.macys.com/is/image/MCY/11526126 ")</f>
        <v xml:space="preserve">http://slimages.macys.com/is/image/MCY/11526126 </v>
      </c>
    </row>
    <row r="56" spans="2:9" ht="52">
      <c r="B56" s="17" t="s">
        <v>133</v>
      </c>
      <c r="C56" s="18" t="s">
        <v>134</v>
      </c>
      <c r="D56" s="19">
        <v>2</v>
      </c>
      <c r="E56" s="20">
        <v>63.6</v>
      </c>
      <c r="F56" s="20">
        <v>127.2</v>
      </c>
      <c r="G56" s="18" t="s">
        <v>14</v>
      </c>
      <c r="H56" s="18" t="s">
        <v>49</v>
      </c>
      <c r="I56" s="21" t="str">
        <f>HYPERLINK("http://slimages.macys.com/is/image/MCY/9377943 ")</f>
        <v xml:space="preserve">http://slimages.macys.com/is/image/MCY/9377943 </v>
      </c>
    </row>
    <row r="57" spans="2:9" ht="39">
      <c r="B57" s="17" t="s">
        <v>135</v>
      </c>
      <c r="C57" s="18" t="s">
        <v>136</v>
      </c>
      <c r="D57" s="19">
        <v>1</v>
      </c>
      <c r="E57" s="20">
        <v>49.5</v>
      </c>
      <c r="F57" s="20">
        <v>49.5</v>
      </c>
      <c r="G57" s="18" t="s">
        <v>14</v>
      </c>
      <c r="H57" s="18" t="s">
        <v>25</v>
      </c>
      <c r="I57" s="21" t="str">
        <f>HYPERLINK("http://slimages.macys.com/is/image/MCY/9277639 ")</f>
        <v xml:space="preserve">http://slimages.macys.com/is/image/MCY/9277639 </v>
      </c>
    </row>
    <row r="58" spans="2:9" ht="39">
      <c r="B58" s="17" t="s">
        <v>137</v>
      </c>
      <c r="C58" s="18" t="s">
        <v>138</v>
      </c>
      <c r="D58" s="19">
        <v>2</v>
      </c>
      <c r="E58" s="20">
        <v>79.5</v>
      </c>
      <c r="F58" s="20">
        <v>159</v>
      </c>
      <c r="G58" s="18" t="s">
        <v>90</v>
      </c>
      <c r="H58" s="18" t="s">
        <v>22</v>
      </c>
      <c r="I58" s="21" t="str">
        <f>HYPERLINK("http://slimages.macys.com/is/image/MCY/3198296 ")</f>
        <v xml:space="preserve">http://slimages.macys.com/is/image/MCY/3198296 </v>
      </c>
    </row>
    <row r="59" spans="2:9" ht="39">
      <c r="B59" s="17" t="s">
        <v>139</v>
      </c>
      <c r="C59" s="18" t="s">
        <v>140</v>
      </c>
      <c r="D59" s="19">
        <v>1</v>
      </c>
      <c r="E59" s="20">
        <v>79.5</v>
      </c>
      <c r="F59" s="20">
        <v>79.5</v>
      </c>
      <c r="G59" s="18" t="s">
        <v>31</v>
      </c>
      <c r="H59" s="18" t="s">
        <v>22</v>
      </c>
      <c r="I59" s="21" t="str">
        <f>HYPERLINK("http://slimages.macys.com/is/image/MCY/11522636 ")</f>
        <v xml:space="preserve">http://slimages.macys.com/is/image/MCY/11522636 </v>
      </c>
    </row>
    <row r="60" spans="2:9" ht="39">
      <c r="B60" s="17" t="s">
        <v>141</v>
      </c>
      <c r="C60" s="18" t="s">
        <v>142</v>
      </c>
      <c r="D60" s="19">
        <v>3</v>
      </c>
      <c r="E60" s="20">
        <v>69.5</v>
      </c>
      <c r="F60" s="20">
        <v>208.5</v>
      </c>
      <c r="G60" s="18" t="s">
        <v>143</v>
      </c>
      <c r="H60" s="18" t="s">
        <v>56</v>
      </c>
      <c r="I60" s="21" t="str">
        <f>HYPERLINK("http://slimages.macys.com/is/image/MCY/12384650 ")</f>
        <v xml:space="preserve">http://slimages.macys.com/is/image/MCY/12384650 </v>
      </c>
    </row>
    <row r="61" spans="2:9" ht="39">
      <c r="B61" s="17" t="s">
        <v>144</v>
      </c>
      <c r="C61" s="18" t="s">
        <v>145</v>
      </c>
      <c r="D61" s="19">
        <v>1</v>
      </c>
      <c r="E61" s="20">
        <v>79.5</v>
      </c>
      <c r="F61" s="20">
        <v>79.5</v>
      </c>
      <c r="G61" s="18" t="s">
        <v>88</v>
      </c>
      <c r="H61" s="18" t="s">
        <v>22</v>
      </c>
      <c r="I61" s="21" t="str">
        <f>HYPERLINK("http://slimages.macys.com/is/image/MCY/10327518 ")</f>
        <v xml:space="preserve">http://slimages.macys.com/is/image/MCY/10327518 </v>
      </c>
    </row>
    <row r="62" spans="2:9" ht="39">
      <c r="B62" s="17" t="s">
        <v>146</v>
      </c>
      <c r="C62" s="18" t="s">
        <v>147</v>
      </c>
      <c r="D62" s="19">
        <v>1</v>
      </c>
      <c r="E62" s="20">
        <v>69.5</v>
      </c>
      <c r="F62" s="20">
        <v>69.5</v>
      </c>
      <c r="G62" s="18" t="s">
        <v>14</v>
      </c>
      <c r="H62" s="18" t="s">
        <v>25</v>
      </c>
      <c r="I62" s="21" t="str">
        <f>HYPERLINK("http://slimages.macys.com/is/image/MCY/11745958 ")</f>
        <v xml:space="preserve">http://slimages.macys.com/is/image/MCY/11745958 </v>
      </c>
    </row>
    <row r="63" spans="2:9" ht="39">
      <c r="B63" s="17" t="s">
        <v>148</v>
      </c>
      <c r="C63" s="18" t="s">
        <v>149</v>
      </c>
      <c r="D63" s="19">
        <v>1</v>
      </c>
      <c r="E63" s="20">
        <v>59.5</v>
      </c>
      <c r="F63" s="20">
        <v>59.5</v>
      </c>
      <c r="G63" s="18" t="s">
        <v>14</v>
      </c>
      <c r="H63" s="18" t="s">
        <v>25</v>
      </c>
      <c r="I63" s="21" t="str">
        <f>HYPERLINK("http://slimages.macys.com/is/image/MCY/10290744 ")</f>
        <v xml:space="preserve">http://slimages.macys.com/is/image/MCY/10290744 </v>
      </c>
    </row>
    <row r="64" spans="2:9" ht="39">
      <c r="B64" s="17" t="s">
        <v>150</v>
      </c>
      <c r="C64" s="18" t="s">
        <v>151</v>
      </c>
      <c r="D64" s="19">
        <v>1</v>
      </c>
      <c r="E64" s="20">
        <v>59.5</v>
      </c>
      <c r="F64" s="20">
        <v>59.5</v>
      </c>
      <c r="G64" s="18" t="s">
        <v>152</v>
      </c>
      <c r="H64" s="18" t="s">
        <v>22</v>
      </c>
      <c r="I64" s="21" t="str">
        <f>HYPERLINK("http://slimages.macys.com/is/image/MCY/9340245 ")</f>
        <v xml:space="preserve">http://slimages.macys.com/is/image/MCY/9340245 </v>
      </c>
    </row>
    <row r="65" spans="2:9" ht="39">
      <c r="B65" s="17" t="s">
        <v>153</v>
      </c>
      <c r="C65" s="18" t="s">
        <v>154</v>
      </c>
      <c r="D65" s="19">
        <v>2</v>
      </c>
      <c r="E65" s="20">
        <v>59.5</v>
      </c>
      <c r="F65" s="20">
        <v>119</v>
      </c>
      <c r="G65" s="18" t="s">
        <v>103</v>
      </c>
      <c r="H65" s="18" t="s">
        <v>22</v>
      </c>
      <c r="I65" s="21" t="str">
        <f>HYPERLINK("http://slimages.macys.com/is/image/MCY/10041713 ")</f>
        <v xml:space="preserve">http://slimages.macys.com/is/image/MCY/10041713 </v>
      </c>
    </row>
    <row r="66" spans="2:9" ht="39">
      <c r="B66" s="17" t="s">
        <v>155</v>
      </c>
      <c r="C66" s="18" t="s">
        <v>156</v>
      </c>
      <c r="D66" s="19">
        <v>1</v>
      </c>
      <c r="E66" s="20">
        <v>38.5</v>
      </c>
      <c r="F66" s="20">
        <v>38.5</v>
      </c>
      <c r="G66" s="18" t="s">
        <v>157</v>
      </c>
      <c r="H66" s="18" t="s">
        <v>158</v>
      </c>
      <c r="I66" s="21" t="str">
        <f>HYPERLINK("http://slimages.macys.com/is/image/MCY/10122111 ")</f>
        <v xml:space="preserve">http://slimages.macys.com/is/image/MCY/10122111 </v>
      </c>
    </row>
    <row r="67" spans="2:9" ht="52">
      <c r="B67" s="17" t="s">
        <v>159</v>
      </c>
      <c r="C67" s="18" t="s">
        <v>160</v>
      </c>
      <c r="D67" s="19">
        <v>1</v>
      </c>
      <c r="E67" s="20">
        <v>40</v>
      </c>
      <c r="F67" s="20">
        <v>40</v>
      </c>
      <c r="G67" s="18"/>
      <c r="H67" s="18" t="s">
        <v>18</v>
      </c>
      <c r="I67" s="21" t="str">
        <f>HYPERLINK("http://slimages.macys.com/is/image/MCY/10326855 ")</f>
        <v xml:space="preserve">http://slimages.macys.com/is/image/MCY/10326855 </v>
      </c>
    </row>
    <row r="68" spans="2:9" ht="52">
      <c r="B68" s="17" t="s">
        <v>161</v>
      </c>
      <c r="C68" s="18" t="s">
        <v>160</v>
      </c>
      <c r="D68" s="19">
        <v>1</v>
      </c>
      <c r="E68" s="20">
        <v>40</v>
      </c>
      <c r="F68" s="20">
        <v>40</v>
      </c>
      <c r="G68" s="18" t="s">
        <v>93</v>
      </c>
      <c r="H68" s="18" t="s">
        <v>18</v>
      </c>
      <c r="I68" s="21" t="str">
        <f>HYPERLINK("http://slimages.macys.com/is/image/MCY/10326855 ")</f>
        <v xml:space="preserve">http://slimages.macys.com/is/image/MCY/10326855 </v>
      </c>
    </row>
    <row r="69" spans="2:9" ht="39">
      <c r="B69" s="17" t="s">
        <v>162</v>
      </c>
      <c r="C69" s="18" t="s">
        <v>163</v>
      </c>
      <c r="D69" s="19">
        <v>1</v>
      </c>
      <c r="E69" s="20">
        <v>43.6</v>
      </c>
      <c r="F69" s="20">
        <v>43.6</v>
      </c>
      <c r="G69" s="18" t="s">
        <v>48</v>
      </c>
      <c r="H69" s="18" t="s">
        <v>123</v>
      </c>
      <c r="I69" s="21" t="str">
        <f>HYPERLINK("http://slimages.macys.com/is/image/MCY/11942776 ")</f>
        <v xml:space="preserve">http://slimages.macys.com/is/image/MCY/11942776 </v>
      </c>
    </row>
    <row r="70" spans="2:9" ht="39">
      <c r="B70" s="17" t="s">
        <v>164</v>
      </c>
      <c r="C70" s="18" t="s">
        <v>165</v>
      </c>
      <c r="D70" s="19">
        <v>1</v>
      </c>
      <c r="E70" s="20">
        <v>39.6</v>
      </c>
      <c r="F70" s="20">
        <v>39.6</v>
      </c>
      <c r="G70" s="18" t="s">
        <v>14</v>
      </c>
      <c r="H70" s="18" t="s">
        <v>123</v>
      </c>
      <c r="I70" s="21" t="str">
        <f>HYPERLINK("http://slimages.macys.com/is/image/MCY/10181368 ")</f>
        <v xml:space="preserve">http://slimages.macys.com/is/image/MCY/10181368 </v>
      </c>
    </row>
    <row r="71" spans="2:9" ht="39">
      <c r="B71" s="17" t="s">
        <v>166</v>
      </c>
      <c r="C71" s="18" t="s">
        <v>167</v>
      </c>
      <c r="D71" s="19">
        <v>1</v>
      </c>
      <c r="E71" s="20">
        <v>79.5</v>
      </c>
      <c r="F71" s="20">
        <v>79.5</v>
      </c>
      <c r="G71" s="18" t="s">
        <v>90</v>
      </c>
      <c r="H71" s="18" t="s">
        <v>22</v>
      </c>
      <c r="I71" s="21" t="str">
        <f>HYPERLINK("http://slimages.macys.com/is/image/MCY/11525222 ")</f>
        <v xml:space="preserve">http://slimages.macys.com/is/image/MCY/11525222 </v>
      </c>
    </row>
    <row r="72" spans="2:9" ht="39">
      <c r="B72" s="17" t="s">
        <v>168</v>
      </c>
      <c r="C72" s="18" t="s">
        <v>167</v>
      </c>
      <c r="D72" s="19">
        <v>1</v>
      </c>
      <c r="E72" s="20">
        <v>79.5</v>
      </c>
      <c r="F72" s="20">
        <v>79.5</v>
      </c>
      <c r="G72" s="18" t="s">
        <v>14</v>
      </c>
      <c r="H72" s="18" t="s">
        <v>22</v>
      </c>
      <c r="I72" s="21" t="str">
        <f>HYPERLINK("http://slimages.macys.com/is/image/MCY/11525222 ")</f>
        <v xml:space="preserve">http://slimages.macys.com/is/image/MCY/11525222 </v>
      </c>
    </row>
    <row r="73" spans="2:9" ht="39">
      <c r="B73" s="17" t="s">
        <v>169</v>
      </c>
      <c r="C73" s="18" t="s">
        <v>170</v>
      </c>
      <c r="D73" s="19">
        <v>1</v>
      </c>
      <c r="E73" s="20">
        <v>51.6</v>
      </c>
      <c r="F73" s="20">
        <v>51.6</v>
      </c>
      <c r="G73" s="18" t="s">
        <v>48</v>
      </c>
      <c r="H73" s="18" t="s">
        <v>123</v>
      </c>
      <c r="I73" s="21" t="str">
        <f>HYPERLINK("http://slimages.macys.com/is/image/MCY/1461794 ")</f>
        <v xml:space="preserve">http://slimages.macys.com/is/image/MCY/1461794 </v>
      </c>
    </row>
    <row r="74" spans="2:9" ht="39">
      <c r="B74" s="17" t="s">
        <v>171</v>
      </c>
      <c r="C74" s="18" t="s">
        <v>172</v>
      </c>
      <c r="D74" s="19">
        <v>2</v>
      </c>
      <c r="E74" s="20">
        <v>49.5</v>
      </c>
      <c r="F74" s="20">
        <v>99</v>
      </c>
      <c r="G74" s="18" t="s">
        <v>21</v>
      </c>
      <c r="H74" s="18" t="s">
        <v>22</v>
      </c>
      <c r="I74" s="21" t="str">
        <f>HYPERLINK("http://slimages.macys.com/is/image/MCY/3737167 ")</f>
        <v xml:space="preserve">http://slimages.macys.com/is/image/MCY/3737167 </v>
      </c>
    </row>
    <row r="75" spans="2:9" ht="39">
      <c r="B75" s="17" t="s">
        <v>173</v>
      </c>
      <c r="C75" s="18" t="s">
        <v>174</v>
      </c>
      <c r="D75" s="19">
        <v>1</v>
      </c>
      <c r="E75" s="20">
        <v>49.5</v>
      </c>
      <c r="F75" s="20">
        <v>49.5</v>
      </c>
      <c r="G75" s="18" t="s">
        <v>14</v>
      </c>
      <c r="H75" s="18" t="s">
        <v>22</v>
      </c>
      <c r="I75" s="21" t="str">
        <f>HYPERLINK("http://slimages.macys.com/is/image/MCY/3737167 ")</f>
        <v xml:space="preserve">http://slimages.macys.com/is/image/MCY/3737167 </v>
      </c>
    </row>
    <row r="76" spans="2:9" ht="39">
      <c r="B76" s="17" t="s">
        <v>175</v>
      </c>
      <c r="C76" s="18" t="s">
        <v>176</v>
      </c>
      <c r="D76" s="19">
        <v>1</v>
      </c>
      <c r="E76" s="20">
        <v>34.5</v>
      </c>
      <c r="F76" s="20">
        <v>34.5</v>
      </c>
      <c r="G76" s="18" t="s">
        <v>88</v>
      </c>
      <c r="H76" s="18" t="s">
        <v>158</v>
      </c>
      <c r="I76" s="21" t="str">
        <f>HYPERLINK("http://slimages.macys.com/is/image/MCY/10540036 ")</f>
        <v xml:space="preserve">http://slimages.macys.com/is/image/MCY/10540036 </v>
      </c>
    </row>
    <row r="77" spans="2:9" ht="39">
      <c r="B77" s="17" t="s">
        <v>177</v>
      </c>
      <c r="C77" s="18" t="s">
        <v>178</v>
      </c>
      <c r="D77" s="19">
        <v>1</v>
      </c>
      <c r="E77" s="20">
        <v>28.5</v>
      </c>
      <c r="F77" s="20">
        <v>28.5</v>
      </c>
      <c r="G77" s="18"/>
      <c r="H77" s="18" t="s">
        <v>158</v>
      </c>
      <c r="I77" s="21" t="str">
        <f>HYPERLINK("http://slimages.macys.com/is/image/MCY/10016142 ")</f>
        <v xml:space="preserve">http://slimages.macys.com/is/image/MCY/10016142 </v>
      </c>
    </row>
    <row r="78" spans="2:9" ht="39">
      <c r="B78" s="17" t="s">
        <v>179</v>
      </c>
      <c r="C78" s="18" t="s">
        <v>180</v>
      </c>
      <c r="D78" s="19">
        <v>1</v>
      </c>
      <c r="E78" s="20">
        <v>36.5</v>
      </c>
      <c r="F78" s="20">
        <v>36.5</v>
      </c>
      <c r="G78" s="18" t="s">
        <v>181</v>
      </c>
      <c r="H78" s="18" t="s">
        <v>158</v>
      </c>
      <c r="I78" s="21" t="str">
        <f>HYPERLINK("http://slimages.macys.com/is/image/MCY/12300986 ")</f>
        <v xml:space="preserve">http://slimages.macys.com/is/image/MCY/12300986 </v>
      </c>
    </row>
    <row r="79" spans="2:9" ht="39">
      <c r="B79" s="17" t="s">
        <v>182</v>
      </c>
      <c r="C79" s="18" t="s">
        <v>183</v>
      </c>
      <c r="D79" s="19">
        <v>1</v>
      </c>
      <c r="E79" s="20">
        <v>51.6</v>
      </c>
      <c r="F79" s="20">
        <v>51.6</v>
      </c>
      <c r="G79" s="18" t="s">
        <v>85</v>
      </c>
      <c r="H79" s="18" t="s">
        <v>123</v>
      </c>
      <c r="I79" s="21" t="str">
        <f>HYPERLINK("http://slimages.macys.com/is/image/MCY/1461794 ")</f>
        <v xml:space="preserve">http://slimages.macys.com/is/image/MCY/1461794 </v>
      </c>
    </row>
    <row r="80" spans="2:9" ht="39">
      <c r="B80" s="17" t="s">
        <v>184</v>
      </c>
      <c r="C80" s="18" t="s">
        <v>185</v>
      </c>
      <c r="D80" s="19">
        <v>3</v>
      </c>
      <c r="E80" s="20">
        <v>28.5</v>
      </c>
      <c r="F80" s="20">
        <v>85.5</v>
      </c>
      <c r="G80" s="18" t="s">
        <v>14</v>
      </c>
      <c r="H80" s="18" t="s">
        <v>158</v>
      </c>
      <c r="I80" s="21" t="str">
        <f>HYPERLINK("http://slimages.macys.com/is/image/MCY/10085641 ")</f>
        <v xml:space="preserve">http://slimages.macys.com/is/image/MCY/10085641 </v>
      </c>
    </row>
    <row r="81" spans="2:9" ht="39">
      <c r="B81" s="17" t="s">
        <v>186</v>
      </c>
      <c r="C81" s="18" t="s">
        <v>187</v>
      </c>
      <c r="D81" s="19">
        <v>1</v>
      </c>
      <c r="E81" s="20">
        <v>28.5</v>
      </c>
      <c r="F81" s="20">
        <v>28.5</v>
      </c>
      <c r="G81" s="18" t="s">
        <v>188</v>
      </c>
      <c r="H81" s="18" t="s">
        <v>158</v>
      </c>
      <c r="I81" s="21" t="str">
        <f>HYPERLINK("http://slimages.macys.com/is/image/MCY/9966060 ")</f>
        <v xml:space="preserve">http://slimages.macys.com/is/image/MCY/9966060 </v>
      </c>
    </row>
    <row r="82" spans="2:9" ht="39">
      <c r="B82" s="17" t="s">
        <v>189</v>
      </c>
      <c r="C82" s="18" t="s">
        <v>187</v>
      </c>
      <c r="D82" s="19">
        <v>1</v>
      </c>
      <c r="E82" s="20">
        <v>28.5</v>
      </c>
      <c r="F82" s="20">
        <v>28.5</v>
      </c>
      <c r="G82" s="18" t="s">
        <v>14</v>
      </c>
      <c r="H82" s="18" t="s">
        <v>158</v>
      </c>
      <c r="I82" s="21" t="str">
        <f>HYPERLINK("http://slimages.macys.com/is/image/MCY/9966060 ")</f>
        <v xml:space="preserve">http://slimages.macys.com/is/image/MCY/9966060 </v>
      </c>
    </row>
    <row r="83" spans="2:9" ht="39">
      <c r="B83" s="17" t="s">
        <v>190</v>
      </c>
      <c r="C83" s="18" t="s">
        <v>191</v>
      </c>
      <c r="D83" s="19">
        <v>1</v>
      </c>
      <c r="E83" s="20">
        <v>39.5</v>
      </c>
      <c r="F83" s="20">
        <v>39.5</v>
      </c>
      <c r="G83" s="18" t="s">
        <v>115</v>
      </c>
      <c r="H83" s="18" t="s">
        <v>25</v>
      </c>
      <c r="I83" s="21" t="str">
        <f>HYPERLINK("http://slimages.macys.com/is/image/MCY/9836951 ")</f>
        <v xml:space="preserve">http://slimages.macys.com/is/image/MCY/9836951 </v>
      </c>
    </row>
    <row r="84" spans="2:9" ht="39">
      <c r="B84" s="17" t="s">
        <v>192</v>
      </c>
      <c r="C84" s="18" t="s">
        <v>193</v>
      </c>
      <c r="D84" s="19">
        <v>1</v>
      </c>
      <c r="E84" s="20">
        <v>39.5</v>
      </c>
      <c r="F84" s="20">
        <v>39.5</v>
      </c>
      <c r="G84" s="18" t="s">
        <v>43</v>
      </c>
      <c r="H84" s="18" t="s">
        <v>22</v>
      </c>
      <c r="I84" s="21" t="str">
        <f>HYPERLINK("http://slimages.macys.com/is/image/MCY/10973183 ")</f>
        <v xml:space="preserve">http://slimages.macys.com/is/image/MCY/10973183 </v>
      </c>
    </row>
    <row r="85" spans="2:9" ht="39">
      <c r="B85" s="17" t="s">
        <v>194</v>
      </c>
      <c r="C85" s="18" t="s">
        <v>195</v>
      </c>
      <c r="D85" s="19">
        <v>1</v>
      </c>
      <c r="E85" s="20">
        <v>32.5</v>
      </c>
      <c r="F85" s="20">
        <v>32.5</v>
      </c>
      <c r="G85" s="18" t="s">
        <v>59</v>
      </c>
      <c r="H85" s="18" t="s">
        <v>158</v>
      </c>
      <c r="I85" s="21" t="str">
        <f>HYPERLINK("http://slimages.macys.com/is/image/MCY/12123096 ")</f>
        <v xml:space="preserve">http://slimages.macys.com/is/image/MCY/12123096 </v>
      </c>
    </row>
    <row r="86" spans="2:9" ht="52">
      <c r="B86" s="17" t="s">
        <v>196</v>
      </c>
      <c r="C86" s="18" t="s">
        <v>197</v>
      </c>
      <c r="D86" s="19">
        <v>2</v>
      </c>
      <c r="E86" s="20">
        <v>39.5</v>
      </c>
      <c r="F86" s="20">
        <v>79</v>
      </c>
      <c r="G86" s="18" t="s">
        <v>14</v>
      </c>
      <c r="H86" s="18" t="s">
        <v>198</v>
      </c>
      <c r="I86" s="21" t="str">
        <f>HYPERLINK("http://slimages.macys.com/is/image/MCY/9935706 ")</f>
        <v xml:space="preserve">http://slimages.macys.com/is/image/MCY/9935706 </v>
      </c>
    </row>
    <row r="87" spans="2:9" ht="39">
      <c r="B87" s="17" t="s">
        <v>199</v>
      </c>
      <c r="C87" s="18" t="s">
        <v>200</v>
      </c>
      <c r="D87" s="19">
        <v>1</v>
      </c>
      <c r="E87" s="20">
        <v>39.5</v>
      </c>
      <c r="F87" s="20">
        <v>39.5</v>
      </c>
      <c r="G87" s="18" t="s">
        <v>14</v>
      </c>
      <c r="H87" s="18" t="s">
        <v>25</v>
      </c>
      <c r="I87" s="21" t="str">
        <f>HYPERLINK("http://slimages.macys.com/is/image/MCY/9836951 ")</f>
        <v xml:space="preserve">http://slimages.macys.com/is/image/MCY/9836951 </v>
      </c>
    </row>
    <row r="88" spans="2:9" ht="39">
      <c r="B88" s="17" t="s">
        <v>201</v>
      </c>
      <c r="C88" s="18" t="s">
        <v>191</v>
      </c>
      <c r="D88" s="19">
        <v>1</v>
      </c>
      <c r="E88" s="20">
        <v>39.5</v>
      </c>
      <c r="F88" s="20">
        <v>39.5</v>
      </c>
      <c r="G88" s="18" t="s">
        <v>21</v>
      </c>
      <c r="H88" s="18" t="s">
        <v>25</v>
      </c>
      <c r="I88" s="21" t="str">
        <f>HYPERLINK("http://slimages.macys.com/is/image/MCY/10289241 ")</f>
        <v xml:space="preserve">http://slimages.macys.com/is/image/MCY/10289241 </v>
      </c>
    </row>
    <row r="89" spans="2:9" ht="39">
      <c r="B89" s="17" t="s">
        <v>202</v>
      </c>
      <c r="C89" s="18" t="s">
        <v>203</v>
      </c>
      <c r="D89" s="19">
        <v>1</v>
      </c>
      <c r="E89" s="20">
        <v>24.5</v>
      </c>
      <c r="F89" s="20">
        <v>24.5</v>
      </c>
      <c r="G89" s="18" t="s">
        <v>14</v>
      </c>
      <c r="H89" s="18" t="s">
        <v>56</v>
      </c>
      <c r="I89" s="21" t="str">
        <f>HYPERLINK("http://slimages.macys.com/is/image/MCY/11803795 ")</f>
        <v xml:space="preserve">http://slimages.macys.com/is/image/MCY/11803795 </v>
      </c>
    </row>
    <row r="90" spans="2:9" ht="39">
      <c r="B90" s="17" t="s">
        <v>204</v>
      </c>
      <c r="C90" s="18" t="s">
        <v>205</v>
      </c>
      <c r="D90" s="19">
        <v>1</v>
      </c>
      <c r="E90" s="20">
        <v>24.5</v>
      </c>
      <c r="F90" s="20">
        <v>24.5</v>
      </c>
      <c r="G90" s="18" t="s">
        <v>59</v>
      </c>
      <c r="H90" s="18" t="s">
        <v>56</v>
      </c>
      <c r="I90" s="21" t="str">
        <f>HYPERLINK("http://slimages.macys.com/is/image/MCY/11803795 ")</f>
        <v xml:space="preserve">http://slimages.macys.com/is/image/MCY/11803795 </v>
      </c>
    </row>
    <row r="91" spans="2:9" ht="39">
      <c r="B91" s="17" t="s">
        <v>206</v>
      </c>
      <c r="C91" s="18" t="s">
        <v>207</v>
      </c>
      <c r="D91" s="19">
        <v>1</v>
      </c>
      <c r="E91" s="20">
        <v>24.5</v>
      </c>
      <c r="F91" s="20">
        <v>24.5</v>
      </c>
      <c r="G91" s="18" t="s">
        <v>59</v>
      </c>
      <c r="H91" s="18" t="s">
        <v>56</v>
      </c>
      <c r="I91" s="21" t="str">
        <f>HYPERLINK("http://slimages.macys.com/is/image/MCY/11803795 ")</f>
        <v xml:space="preserve">http://slimages.macys.com/is/image/MCY/11803795 </v>
      </c>
    </row>
    <row r="92" spans="2:9" ht="39">
      <c r="B92" s="17" t="s">
        <v>208</v>
      </c>
      <c r="C92" s="18" t="s">
        <v>209</v>
      </c>
      <c r="D92" s="19">
        <v>1</v>
      </c>
      <c r="E92" s="20">
        <v>49.5</v>
      </c>
      <c r="F92" s="20">
        <v>49.5</v>
      </c>
      <c r="G92" s="18" t="s">
        <v>88</v>
      </c>
      <c r="H92" s="18" t="s">
        <v>22</v>
      </c>
      <c r="I92" s="21" t="str">
        <f>HYPERLINK("http://slimages.macys.com/is/image/MCY/8450117 ")</f>
        <v xml:space="preserve">http://slimages.macys.com/is/image/MCY/8450117 </v>
      </c>
    </row>
    <row r="93" spans="2:9" ht="39">
      <c r="B93" s="17" t="s">
        <v>210</v>
      </c>
      <c r="C93" s="18" t="s">
        <v>211</v>
      </c>
      <c r="D93" s="19">
        <v>3</v>
      </c>
      <c r="E93" s="20">
        <v>49.5</v>
      </c>
      <c r="F93" s="20">
        <v>148.5</v>
      </c>
      <c r="G93" s="18" t="s">
        <v>21</v>
      </c>
      <c r="H93" s="18" t="s">
        <v>22</v>
      </c>
      <c r="I93" s="21" t="str">
        <f>HYPERLINK("http://slimages.macys.com/is/image/MCY/8450117 ")</f>
        <v xml:space="preserve">http://slimages.macys.com/is/image/MCY/8450117 </v>
      </c>
    </row>
    <row r="94" spans="2:9" ht="39">
      <c r="B94" s="17" t="s">
        <v>212</v>
      </c>
      <c r="C94" s="18" t="s">
        <v>213</v>
      </c>
      <c r="D94" s="19">
        <v>1</v>
      </c>
      <c r="E94" s="20">
        <v>49.5</v>
      </c>
      <c r="F94" s="20">
        <v>49.5</v>
      </c>
      <c r="G94" s="18" t="s">
        <v>90</v>
      </c>
      <c r="H94" s="18" t="s">
        <v>22</v>
      </c>
      <c r="I94" s="21" t="str">
        <f>HYPERLINK("http://slimages.macys.com/is/image/MCY/8450117 ")</f>
        <v xml:space="preserve">http://slimages.macys.com/is/image/MCY/8450117 </v>
      </c>
    </row>
    <row r="95" spans="2:9" ht="39">
      <c r="B95" s="17" t="s">
        <v>214</v>
      </c>
      <c r="C95" s="18" t="s">
        <v>215</v>
      </c>
      <c r="D95" s="19">
        <v>2</v>
      </c>
      <c r="E95" s="20">
        <v>32.5</v>
      </c>
      <c r="F95" s="20">
        <v>65</v>
      </c>
      <c r="G95" s="18" t="s">
        <v>14</v>
      </c>
      <c r="H95" s="18" t="s">
        <v>158</v>
      </c>
      <c r="I95" s="21" t="str">
        <f>HYPERLINK("http://slimages.macys.com/is/image/MCY/10629055 ")</f>
        <v xml:space="preserve">http://slimages.macys.com/is/image/MCY/10629055 </v>
      </c>
    </row>
    <row r="96" spans="2:9" ht="39">
      <c r="B96" s="17" t="s">
        <v>216</v>
      </c>
      <c r="C96" s="18" t="s">
        <v>217</v>
      </c>
      <c r="D96" s="19">
        <v>1</v>
      </c>
      <c r="E96" s="20">
        <v>19.5</v>
      </c>
      <c r="F96" s="20">
        <v>19.5</v>
      </c>
      <c r="G96" s="18" t="s">
        <v>115</v>
      </c>
      <c r="H96" s="18" t="s">
        <v>25</v>
      </c>
      <c r="I96" s="21" t="str">
        <f>HYPERLINK("http://slimages.macys.com/is/image/MCY/9863198 ")</f>
        <v xml:space="preserve">http://slimages.macys.com/is/image/MCY/9863198 </v>
      </c>
    </row>
    <row r="97" spans="2:9" ht="39">
      <c r="B97" s="17" t="s">
        <v>218</v>
      </c>
      <c r="C97" s="18" t="s">
        <v>219</v>
      </c>
      <c r="D97" s="19">
        <v>1</v>
      </c>
      <c r="E97" s="20">
        <v>99.5</v>
      </c>
      <c r="F97" s="20">
        <v>99.5</v>
      </c>
      <c r="G97" s="18" t="s">
        <v>72</v>
      </c>
      <c r="H97" s="18" t="s">
        <v>22</v>
      </c>
      <c r="I97" s="21"/>
    </row>
    <row r="98" spans="2:9" ht="52">
      <c r="B98" s="17" t="s">
        <v>220</v>
      </c>
      <c r="C98" s="18" t="s">
        <v>221</v>
      </c>
      <c r="D98" s="19">
        <v>1</v>
      </c>
      <c r="E98" s="20">
        <v>58.11</v>
      </c>
      <c r="F98" s="20">
        <v>58.11</v>
      </c>
      <c r="G98" s="18"/>
      <c r="H98" s="18" t="s">
        <v>18</v>
      </c>
      <c r="I98" s="21"/>
    </row>
    <row r="99" spans="2:9" ht="39">
      <c r="B99" s="17" t="s">
        <v>222</v>
      </c>
      <c r="C99" s="18" t="s">
        <v>223</v>
      </c>
      <c r="D99" s="19">
        <v>1</v>
      </c>
      <c r="E99" s="20">
        <v>99.5</v>
      </c>
      <c r="F99" s="20">
        <v>99.5</v>
      </c>
      <c r="G99" s="18" t="s">
        <v>14</v>
      </c>
      <c r="H99" s="18" t="s">
        <v>56</v>
      </c>
      <c r="I99" s="21"/>
    </row>
    <row r="100" spans="2:9" ht="39">
      <c r="B100" s="17" t="s">
        <v>224</v>
      </c>
      <c r="C100" s="18" t="s">
        <v>225</v>
      </c>
      <c r="D100" s="19">
        <v>6</v>
      </c>
      <c r="E100" s="20">
        <v>79.5</v>
      </c>
      <c r="F100" s="20">
        <v>477</v>
      </c>
      <c r="G100" s="18" t="s">
        <v>226</v>
      </c>
      <c r="H100" s="18" t="s">
        <v>25</v>
      </c>
      <c r="I100" s="21"/>
    </row>
    <row r="101" spans="2:9" ht="39">
      <c r="B101" s="17" t="s">
        <v>227</v>
      </c>
      <c r="C101" s="18" t="s">
        <v>228</v>
      </c>
      <c r="D101" s="19">
        <v>2</v>
      </c>
      <c r="E101" s="20">
        <v>79.5</v>
      </c>
      <c r="F101" s="20">
        <v>159</v>
      </c>
      <c r="G101" s="18" t="s">
        <v>85</v>
      </c>
      <c r="H101" s="18" t="s">
        <v>22</v>
      </c>
      <c r="I101" s="21"/>
    </row>
    <row r="102" spans="2:9" ht="39">
      <c r="B102" s="17" t="s">
        <v>229</v>
      </c>
      <c r="C102" s="18" t="s">
        <v>230</v>
      </c>
      <c r="D102" s="19">
        <v>2</v>
      </c>
      <c r="E102" s="20">
        <v>79.5</v>
      </c>
      <c r="F102" s="20">
        <v>159</v>
      </c>
      <c r="G102" s="18" t="s">
        <v>85</v>
      </c>
      <c r="H102" s="18" t="s">
        <v>25</v>
      </c>
      <c r="I102" s="21"/>
    </row>
    <row r="103" spans="2:9">
      <c r="B103" s="17" t="s">
        <v>231</v>
      </c>
      <c r="C103" s="18" t="s">
        <v>232</v>
      </c>
      <c r="D103" s="19">
        <v>1</v>
      </c>
      <c r="E103" s="20">
        <v>55</v>
      </c>
      <c r="F103" s="20">
        <v>55</v>
      </c>
      <c r="G103" s="18" t="s">
        <v>52</v>
      </c>
      <c r="H103" s="18" t="s">
        <v>233</v>
      </c>
      <c r="I103" s="21"/>
    </row>
    <row r="104" spans="2:9" ht="39">
      <c r="B104" s="17" t="s">
        <v>234</v>
      </c>
      <c r="C104" s="18" t="s">
        <v>235</v>
      </c>
      <c r="D104" s="19">
        <v>1</v>
      </c>
      <c r="E104" s="20">
        <v>79.5</v>
      </c>
      <c r="F104" s="20">
        <v>79.5</v>
      </c>
      <c r="G104" s="18" t="s">
        <v>21</v>
      </c>
      <c r="H104" s="18" t="s">
        <v>22</v>
      </c>
      <c r="I104" s="21"/>
    </row>
    <row r="105" spans="2:9" ht="39">
      <c r="B105" s="17" t="s">
        <v>236</v>
      </c>
      <c r="C105" s="18" t="s">
        <v>237</v>
      </c>
      <c r="D105" s="19">
        <v>2</v>
      </c>
      <c r="E105" s="20">
        <v>79.5</v>
      </c>
      <c r="F105" s="20">
        <v>159</v>
      </c>
      <c r="G105" s="18" t="s">
        <v>75</v>
      </c>
      <c r="H105" s="18" t="s">
        <v>22</v>
      </c>
      <c r="I105" s="21"/>
    </row>
    <row r="106" spans="2:9" ht="52">
      <c r="B106" s="17" t="s">
        <v>238</v>
      </c>
      <c r="C106" s="18" t="s">
        <v>239</v>
      </c>
      <c r="D106" s="19">
        <v>1</v>
      </c>
      <c r="E106" s="20">
        <v>45</v>
      </c>
      <c r="F106" s="20">
        <v>45</v>
      </c>
      <c r="G106" s="18" t="s">
        <v>43</v>
      </c>
      <c r="H106" s="18" t="s">
        <v>18</v>
      </c>
      <c r="I106" s="21"/>
    </row>
    <row r="107" spans="2:9" ht="39">
      <c r="B107" s="17" t="s">
        <v>240</v>
      </c>
      <c r="C107" s="18" t="s">
        <v>241</v>
      </c>
      <c r="D107" s="19">
        <v>2</v>
      </c>
      <c r="E107" s="20">
        <v>99.5</v>
      </c>
      <c r="F107" s="20">
        <v>199</v>
      </c>
      <c r="G107" s="18" t="s">
        <v>21</v>
      </c>
      <c r="H107" s="18" t="s">
        <v>22</v>
      </c>
      <c r="I107" s="21"/>
    </row>
    <row r="108" spans="2:9" ht="39">
      <c r="B108" s="17" t="s">
        <v>242</v>
      </c>
      <c r="C108" s="18" t="s">
        <v>243</v>
      </c>
      <c r="D108" s="19">
        <v>1</v>
      </c>
      <c r="E108" s="20">
        <v>59.5</v>
      </c>
      <c r="F108" s="20">
        <v>59.5</v>
      </c>
      <c r="G108" s="18" t="s">
        <v>85</v>
      </c>
      <c r="H108" s="18" t="s">
        <v>25</v>
      </c>
      <c r="I108" s="21"/>
    </row>
    <row r="109" spans="2:9" ht="39">
      <c r="B109" s="17" t="s">
        <v>244</v>
      </c>
      <c r="C109" s="18" t="s">
        <v>245</v>
      </c>
      <c r="D109" s="19">
        <v>1</v>
      </c>
      <c r="E109" s="20">
        <v>49.5</v>
      </c>
      <c r="F109" s="20">
        <v>49.5</v>
      </c>
      <c r="G109" s="18" t="s">
        <v>188</v>
      </c>
      <c r="H109" s="18" t="s">
        <v>25</v>
      </c>
      <c r="I109" s="21"/>
    </row>
    <row r="110" spans="2:9" ht="39">
      <c r="B110" s="17" t="s">
        <v>246</v>
      </c>
      <c r="C110" s="18" t="s">
        <v>247</v>
      </c>
      <c r="D110" s="19">
        <v>2</v>
      </c>
      <c r="E110" s="20">
        <v>38.5</v>
      </c>
      <c r="F110" s="20">
        <v>77</v>
      </c>
      <c r="G110" s="18" t="s">
        <v>14</v>
      </c>
      <c r="H110" s="18" t="s">
        <v>158</v>
      </c>
      <c r="I110" s="21"/>
    </row>
    <row r="111" spans="2:9" ht="39">
      <c r="B111" s="17" t="s">
        <v>248</v>
      </c>
      <c r="C111" s="18" t="s">
        <v>249</v>
      </c>
      <c r="D111" s="19">
        <v>1</v>
      </c>
      <c r="E111" s="20">
        <v>26.98</v>
      </c>
      <c r="F111" s="20">
        <v>26.98</v>
      </c>
      <c r="G111" s="18" t="s">
        <v>55</v>
      </c>
      <c r="H111" s="18" t="s">
        <v>250</v>
      </c>
      <c r="I111" s="21"/>
    </row>
    <row r="112" spans="2:9" ht="39">
      <c r="B112" s="17" t="s">
        <v>251</v>
      </c>
      <c r="C112" s="18" t="s">
        <v>252</v>
      </c>
      <c r="D112" s="19">
        <v>2</v>
      </c>
      <c r="E112" s="20">
        <v>28.5</v>
      </c>
      <c r="F112" s="20">
        <v>57</v>
      </c>
      <c r="G112" s="18" t="s">
        <v>85</v>
      </c>
      <c r="H112" s="18" t="s">
        <v>158</v>
      </c>
      <c r="I112" s="21"/>
    </row>
    <row r="113" spans="2:9" ht="39">
      <c r="B113" s="17" t="s">
        <v>253</v>
      </c>
      <c r="C113" s="18" t="s">
        <v>185</v>
      </c>
      <c r="D113" s="19">
        <v>1</v>
      </c>
      <c r="E113" s="20">
        <v>28.5</v>
      </c>
      <c r="F113" s="20">
        <v>28.5</v>
      </c>
      <c r="G113" s="18" t="s">
        <v>188</v>
      </c>
      <c r="H113" s="18" t="s">
        <v>158</v>
      </c>
      <c r="I113" s="21"/>
    </row>
    <row r="114" spans="2:9" ht="39">
      <c r="B114" s="17" t="s">
        <v>254</v>
      </c>
      <c r="C114" s="18" t="s">
        <v>255</v>
      </c>
      <c r="D114" s="19">
        <v>1</v>
      </c>
      <c r="E114" s="20">
        <v>24.5</v>
      </c>
      <c r="F114" s="20">
        <v>24.5</v>
      </c>
      <c r="G114" s="18" t="s">
        <v>14</v>
      </c>
      <c r="H114" s="18" t="s">
        <v>158</v>
      </c>
      <c r="I114" s="21"/>
    </row>
  </sheetData>
  <autoFilter ref="J1:J116" xr:uid="{D4EBCA7A-6196-48DD-BDD7-CB3318CE2BFA}"/>
  <pageMargins left="0.5" right="0.5" top="0.25" bottom="0.25" header="0.3" footer="0.3"/>
  <pageSetup scale="6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Summary</vt:lpstr>
      <vt:lpstr>Spring Summer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Usuario de Microsoft Office</cp:lastModifiedBy>
  <dcterms:created xsi:type="dcterms:W3CDTF">2019-08-23T23:10:56Z</dcterms:created>
  <dcterms:modified xsi:type="dcterms:W3CDTF">2019-10-01T02:59:02Z</dcterms:modified>
</cp:coreProperties>
</file>